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epilogo" sheetId="1" r:id="rId1"/>
    <sheet name="Commenti Organi di Controllo" sheetId="2" r:id="rId2"/>
    <sheet name="Riepilogo Triennio" sheetId="3" r:id="rId3"/>
    <sheet name="Spese Medie ProCapite" sheetId="4" r:id="rId4"/>
    <sheet name="Giorni Medi Assenza" sheetId="5" r:id="rId5"/>
    <sheet name="Personale Flessibile" sheetId="6" r:id="rId6"/>
    <sheet name="SI_1" sheetId="7" r:id="rId7"/>
    <sheet name="SI_1A" sheetId="8" r:id="rId8"/>
    <sheet name="SICI" sheetId="9" r:id="rId9"/>
    <sheet name="t1" sheetId="10" r:id="rId10"/>
    <sheet name="t2" sheetId="11" r:id="rId11"/>
    <sheet name="t2a" sheetId="12" r:id="rId12"/>
    <sheet name="t3" sheetId="13" r:id="rId13"/>
    <sheet name="t4" sheetId="14" r:id="rId14"/>
    <sheet name="t5" sheetId="15" r:id="rId15"/>
    <sheet name="t6" sheetId="16" r:id="rId16"/>
    <sheet name="t7" sheetId="17" r:id="rId17"/>
    <sheet name="t8" sheetId="18" r:id="rId18"/>
    <sheet name="t9" sheetId="19" r:id="rId19"/>
    <sheet name="t11" sheetId="20" r:id="rId20"/>
    <sheet name="t12" sheetId="21" r:id="rId21"/>
    <sheet name="t13" sheetId="22" r:id="rId22"/>
    <sheet name="t14" sheetId="23" r:id="rId23"/>
    <sheet name="t15" sheetId="24" r:id="rId24"/>
    <sheet name="SchedaRiconciliazione" sheetId="25" r:id="rId25"/>
    <sheet name="SI_1ACONV" sheetId="26" r:id="rId26"/>
  </sheets>
  <definedNames/>
  <calcPr fullCalcOnLoad="1"/>
</workbook>
</file>

<file path=xl/sharedStrings.xml><?xml version="1.0" encoding="utf-8"?>
<sst xmlns="http://schemas.openxmlformats.org/spreadsheetml/2006/main" count="1563" uniqueCount="638">
  <si>
    <t>Stampa  Intero Modello  in data : 26/3/2021</t>
  </si>
  <si>
    <t xml:space="preserve">Tipo Rilevazione : </t>
  </si>
  <si>
    <t>CONSUNTIVAZIONE SPESE</t>
  </si>
  <si>
    <t xml:space="preserve">Anno : </t>
  </si>
  <si>
    <t>2018</t>
  </si>
  <si>
    <t xml:space="preserve">Tipo Istituzione : </t>
  </si>
  <si>
    <t>COMUNI</t>
  </si>
  <si>
    <t xml:space="preserve">Istituzione : </t>
  </si>
  <si>
    <t>1277 - CAIRO MONTENOTTE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</si>
  <si>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</si>
  <si>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</si>
  <si>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</si>
  <si>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</si>
  <si>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</si>
  <si>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</si>
  <si>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</si>
  <si>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</si>
  <si>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</si>
  <si>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</si>
  <si>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</si>
  <si>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</si>
  <si>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T1sd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</si>
  <si>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</si>
  <si>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</si>
  <si>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</si>
  <si>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</si>
  <si>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</si>
  <si>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</si>
  <si>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</si>
  <si>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</si>
  <si>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</si>
  <si>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</si>
  <si>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</si>
  <si>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</si>
  <si>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</si>
  <si>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</si>
  <si>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</si>
  <si>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</si>
  <si>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</si>
  <si>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SICI</t>
  </si>
  <si>
    <t>Tab.Ric.</t>
  </si>
  <si>
    <t>Tenute all'invio</t>
  </si>
  <si>
    <t>X</t>
  </si>
  <si>
    <t>Dichiarate</t>
  </si>
  <si>
    <t>Inviate</t>
  </si>
  <si>
    <t>Risultano inviati i dati dell'appendice SI1A Convenzioni</t>
  </si>
  <si>
    <t>Il Modello inviato risulta certificato in data : 05/05/2020</t>
  </si>
  <si>
    <t>Il Modello inviato è stato certificato la prima volta in data : 07/06/2019</t>
  </si>
  <si>
    <t>Riepilogo Anomalie</t>
  </si>
  <si>
    <t>SQ1</t>
  </si>
  <si>
    <t>SQ2</t>
  </si>
  <si>
    <t>SQ3</t>
  </si>
  <si>
    <t>SQ4</t>
  </si>
  <si>
    <t>SQ5</t>
  </si>
  <si>
    <t>SQ6</t>
  </si>
  <si>
    <t>SQ7</t>
  </si>
  <si>
    <t>SQ8</t>
  </si>
  <si>
    <t>SQ9</t>
  </si>
  <si>
    <t>SQ10</t>
  </si>
  <si>
    <t>Stato</t>
  </si>
  <si>
    <t>NO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</si>
  <si>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</si>
  <si>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</si>
  <si>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</si>
  <si>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</si>
  <si>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</si>
  <si>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</si>
  <si>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</si>
  <si>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</si>
  <si>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</si>
  <si>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</si>
  <si>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Qualora presenti, il dettaglio delle anomalie e delle giustificazioni addotte dall'amministrazione alle incongruenze è riportato nel "PDF delle anomalie" che dovrà essere presentato all'Organo di controllo contestualmente al presente modello del Conto annuale</t>
  </si>
  <si>
    <t xml:space="preserve">
"Giustificazione presente" se lo stato ha valore GP;
</t>
  </si>
  <si>
    <t xml:space="preserve">"Accettata con riserva" se lo stato ha valore GR;
</t>
  </si>
  <si>
    <t xml:space="preserve">"Accettata" se lo stato ha valore GA;
</t>
  </si>
  <si>
    <t>Commenti Organi Di Controllo</t>
  </si>
  <si>
    <t>Nessun commento inserito degli organi di controllo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</si>
  <si>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</si>
  <si>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</si>
  <si>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26/03/2021 01:08:44</t>
  </si>
  <si>
    <t>Gli aggiornamenti dei prospetti del riepilogo triennale vengono effettuati solo per gli ultimi 3 anni di rilevazione</t>
  </si>
  <si>
    <t>Personale a tempo indeterminato al 31.12 (Tab. 1)</t>
  </si>
  <si>
    <t>Numero Mensilit� / 12</t>
  </si>
  <si>
    <t>Spese per retribuzioni lorde (Tab. 12+13)</t>
  </si>
  <si>
    <t>di cui arretrati anni precedenti (Tab. 12+13)</t>
  </si>
  <si>
    <t>2016</t>
  </si>
  <si>
    <t>2017</t>
  </si>
  <si>
    <t>SEGRETARI COMUNALI E PROVINCIALI</t>
  </si>
  <si>
    <t xml:space="preserve">DIRIGENTI </t>
  </si>
  <si>
    <t>CATEGORIA D</t>
  </si>
  <si>
    <t>CATEGORIA C</t>
  </si>
  <si>
    <t>CATEGORIA B</t>
  </si>
  <si>
    <t>Totale</t>
  </si>
  <si>
    <t>Tabella 14</t>
  </si>
  <si>
    <t>Totale costo annuo del lavoro(Tab. 12+13+14)</t>
  </si>
  <si>
    <t>Personale a tempo indeterminato (Tab.1) - Spese medie pro-capite annue in euro</t>
  </si>
  <si>
    <t>Mensilit�/12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</si>
  <si>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</si>
  <si>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</si>
  <si>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</si>
  <si>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</si>
  <si>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</si>
  <si>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1</t>
  </si>
  <si>
    <t>2</t>
  </si>
  <si>
    <t>29,04</t>
  </si>
  <si>
    <t>26,07</t>
  </si>
  <si>
    <t>25,98</t>
  </si>
  <si>
    <t>31,76</t>
  </si>
  <si>
    <t>30,33</t>
  </si>
  <si>
    <t>28,99</t>
  </si>
  <si>
    <t>12,5</t>
  </si>
  <si>
    <t>12,21</t>
  </si>
  <si>
    <t>10,26</t>
  </si>
  <si>
    <t>75,3</t>
  </si>
  <si>
    <t>70,62</t>
  </si>
  <si>
    <t>68,22</t>
  </si>
  <si>
    <t>1. Le spese medie annue per ciascuna Categoria sono calcolate dividendo il totale delle spese delle qualifiche appartenenti alla categoria per le unit� di riferimento (mensilit� della tabella 12 / 12) della stessa categoria.</t>
  </si>
  <si>
    <t>2. Le Spese medie annue per Istituzione sono calcolate come la somma su tutte le categorie del prodotto di ciascun valore medio * mensilit�/12 divisa per il totale delle mensilit�/12 sommate su tutte le categorie dell'Istituzione.</t>
  </si>
  <si>
    <t>n.c: non calcolabile per mancanza di mensilit� attribuite alla categoria</t>
  </si>
  <si>
    <t>Giorni medi assenza  - Dati riepilogativi dell'ultimo triennio</t>
  </si>
  <si>
    <t>PERSONALE</t>
  </si>
  <si>
    <t>GIORNI ASSENZA MEDI ANNUI</t>
  </si>
  <si>
    <t>Presenti di riferimento</t>
  </si>
  <si>
    <t>Ferie</t>
  </si>
  <si>
    <t>Assenza malattia retribuita</t>
  </si>
  <si>
    <t>Altre assenze (meno formazione)</t>
  </si>
  <si>
    <t>n.c.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</si>
  <si>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</si>
  <si>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</si>
  <si>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</si>
  <si>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</si>
  <si>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</si>
  <si>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</si>
  <si>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</si>
  <si>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Unit�/n.contratti</t>
  </si>
  <si>
    <t>valori annui lordi</t>
  </si>
  <si>
    <t>Personale a tempo determinato</t>
  </si>
  <si>
    <t>Retribuzioni  come da tabella 14 codice P015</t>
  </si>
  <si>
    <t>valore medio</t>
  </si>
  <si>
    <t>L.S.U./L.P.U.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</si>
  <si>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</si>
  <si>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</si>
  <si>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</si>
  <si>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</si>
  <si>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</si>
  <si>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</si>
  <si>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</si>
  <si>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</si>
  <si>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</si>
  <si>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</si>
  <si>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</si>
  <si>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</si>
  <si>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</si>
  <si>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� uguale a zero</t>
  </si>
  <si>
    <t>Scheda Informativa 1</t>
  </si>
  <si>
    <t>Informazioni Istituzione</t>
  </si>
  <si>
    <t xml:space="preserve">Partita IVA : </t>
  </si>
  <si>
    <t>334690096</t>
  </si>
  <si>
    <t xml:space="preserve">Codice Fiscale : </t>
  </si>
  <si>
    <t>00334690096</t>
  </si>
  <si>
    <t xml:space="preserve">Telefono : </t>
  </si>
  <si>
    <t>01950707232</t>
  </si>
  <si>
    <t xml:space="preserve">Fax : </t>
  </si>
  <si>
    <t>01950707400</t>
  </si>
  <si>
    <t xml:space="preserve">Email : </t>
  </si>
  <si>
    <t>cristina.leonelli@comunecairo.it</t>
  </si>
  <si>
    <t xml:space="preserve">Via : </t>
  </si>
  <si>
    <t>CORSO ITALIA</t>
  </si>
  <si>
    <t xml:space="preserve">Numero Civico : </t>
  </si>
  <si>
    <t>45</t>
  </si>
  <si>
    <t xml:space="preserve">C.A.P. : </t>
  </si>
  <si>
    <t>17014</t>
  </si>
  <si>
    <t xml:space="preserve">Città : </t>
  </si>
  <si>
    <t>CAIRO MONTENOTTE</t>
  </si>
  <si>
    <t xml:space="preserve">Provincia : </t>
  </si>
  <si>
    <t>SV</t>
  </si>
  <si>
    <t xml:space="preserve">Codice Catastale : </t>
  </si>
  <si>
    <t>B369</t>
  </si>
  <si>
    <t xml:space="preserve">Popolazione residente : </t>
  </si>
  <si>
    <t>13005</t>
  </si>
  <si>
    <t xml:space="preserve">Superficie(Kmq) : </t>
  </si>
  <si>
    <t>100.4</t>
  </si>
  <si>
    <t xml:space="preserve">Indirizzo pagina web dell'ente : </t>
  </si>
  <si>
    <t>www.comunecairomontenotte.gov.it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</si>
  <si>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</si>
  <si>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</si>
  <si>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</si>
  <si>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</si>
  <si>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</si>
  <si>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</si>
  <si>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MARENCO</t>
  </si>
  <si>
    <t>ANDREA</t>
  </si>
  <si>
    <t>01950707237</t>
  </si>
  <si>
    <t>andrea.marenco@comunecairo.it</t>
  </si>
  <si>
    <t>Referente da contattare</t>
  </si>
  <si>
    <t>LEONELLI</t>
  </si>
  <si>
    <t>CRISTINA</t>
  </si>
  <si>
    <t>019/50707232</t>
  </si>
  <si>
    <t>019/50707400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</si>
  <si>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</si>
  <si>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</si>
  <si>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</si>
  <si>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DI UNITÀ DI PERSONALE UTILIZZATO A QUALSIASI TITOLO (COMANDO O ALTRO) NELLE ATTIVITÀ ESTERNALIZZATE CON ESCLUSIONE DELLE UNITÀ EFFETTIVAMENTE CESSATE A SEGUITO DI ESTERNALIZZAZIONI.</t>
  </si>
  <si>
    <t xml:space="preserve"> </t>
  </si>
  <si>
    <t>INDICARE IL NUMERO DEI CONTRATTI DI COLLABORAZIONE COORDINATA E CONTINUATIVA.</t>
  </si>
  <si>
    <t>INDICARE IL NUMERO DEGLI INCARICHI LIBERO PROFESSIONALE, DI STUDIO, RICERCA E CONSULENZA.</t>
  </si>
  <si>
    <t>INDICARE IL NUMERO DI CONTRATTI PER PRESTAZIONI PROFESSIONALI CONSISTENTI NELLA RESA DI SERVIZI O ADEMPIMENTI OBBLIGATORI PER LEGGE.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</si>
  <si>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</si>
  <si>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</si>
  <si>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891</t>
  </si>
  <si>
    <t>QUANTI SONO I DIPENDENTI AL 31.12 IN ASPETTATIVA PER DOTTORATO DI RICERCA CON RETRIBUZIONE A CARICO DELL'AMMINISTRAZIONE AI SENSI DELL'ARTICOLO 2 DELLA LEGGE 476/1984 E S.M.?</t>
  </si>
  <si>
    <t>QUANTE PERSONE SONO STATE IMPIEGATE NELL'ANNO (TEMPO DETER., CO.CO.CO., INCARICHI O ALTRI TIPI DI LAV. FLESSIBILE) IL CUI COSTO È TOTALMENTE SOSTENUTO CON FINANZIAMENTI ESTERNI DELL'U.E. O DI PRIVATI?</t>
  </si>
  <si>
    <t>INDICARE IL NUMERO DELLE UNITÀ RILEVATE IN TABELLA 1 TRA I "PRESENTI AL 31.12" CHE RISULTAVANO TITOLARI DI PERMESSI PER LEGGE N. 104/92.</t>
  </si>
  <si>
    <t>12</t>
  </si>
  <si>
    <t>INDICARE IL NUMERO DELLE UNITÀ RILEVATE IN TABELLA 1 TRA I "PRESENTI AL 31.12" CHE RISULTAVANO TITOLARI DI PERMESSI AI SENSI DELL'ART. 42, C.5 D.LGS.151/2001 E S.M.</t>
  </si>
  <si>
    <t>3</t>
  </si>
  <si>
    <t>UNITÀ DI PERSONALE CON QUALIFICA DIRIGENZIALE ASSEGNATE AGLI UFFICI DI DIRETTA COLLABORAZIONE CON GLI ORGANI DI INDIRIZZO POLITICO</t>
  </si>
  <si>
    <t xml:space="preserve">UNITÀ DI PERSONALE NON DIRIGENTE ASSEGNATE AGLI UFFICI DI DIRETTA COLLABORAZIONE CON GLI ORGANI DI INDIRIZZO POLITICO </t>
  </si>
  <si>
    <t>UNITÀ DI PERS. EST. ALL'ISTITUZIONE, IN POSIZIONE DI COMANDO, DISTACCO, FUORI RUOLO, ESPERTI, CONSULENTI O CO.CO.CO ASSEGNATE AGLI UFFICI DI DIRETTA COLLABORAZIONE CON GLI ORGANI DI INDIRIZZO POLITICO</t>
  </si>
  <si>
    <t>SPESA COMPLESSIVAMENTE SOSTENUTA PER IL PERSONALE CON QUALIFICA DIRIGENZIALE ASSEGNATO AGLI UFFICI DI DIRETTA COLLABORAZIONE CON GLI ORGANI DI INDIRIZZO POLITICO</t>
  </si>
  <si>
    <t>SPESA COMPLESSIVAMENTE SOSTENUTA PER IL PERSONALE NON DIRIGENTE ASSEGNATO AGLI UFFICI DI DIRETTA COLLABORAZIONE CON GLI ORGANI DI INDIRIZZO POLITICO</t>
  </si>
  <si>
    <t>42042</t>
  </si>
  <si>
    <t>SPESA PER IL PERSONALE ESTERNO ALL'ISTITUZ.,IN POSIZ. DI COMANDO/DISTACCO/FUORI RUOLO/ESPERTI/CONSULENTI/CO.CO.CO. ASSEGNATI AGLI UFFICI DI DIRETTA COLLABORAZIONE CON GLI ORGANI DI INDIRIZZO POLITICO</t>
  </si>
  <si>
    <t>IMPORTO DEL LIMITE DI CUI ALL'ART .1, COMMA 557-QUATER O ART. 1, COMMA 562 DELLA LEGGE N. 296/2006 O DI ANALOGHE DISPOSIZIONI DELLE REGIONI E PROVINCE AUTONOME</t>
  </si>
  <si>
    <t xml:space="preserve">Note e chiarimenti alla rilevazione : </t>
  </si>
  <si>
    <t>Componenti Collegio dei Revisori (o Organo Equivalente)</t>
  </si>
  <si>
    <t>EMail (sostituisce l'ENTE RAPPRESENTATO delle rilevazioni precedenti)</t>
  </si>
  <si>
    <t>SCIBILIA</t>
  </si>
  <si>
    <t>MONICA</t>
  </si>
  <si>
    <t>monica.scibilia@lamiapec.it</t>
  </si>
  <si>
    <t>Scheda Informativa 1A</t>
  </si>
  <si>
    <t>L'Ente fa parte di una "Unione di Comuni", ai sensi dell'art. 32 del d.lgs 267/2000 o di analoghe disposizioni delle Regioni e Province Autonome?</t>
  </si>
  <si>
    <t>Nel caso in cui siano stati esternalizzati dei servizi, l'Ente ha adempiuto a quanto previsto dall'articolo 6-bis del d.lgs. 165/2001 come modificato dall'art. 4 c. 2 del d.lgs. 75/2017?</t>
  </si>
  <si>
    <t>E' stato adottato il piano triennale dei fabbisogni di personale previsto dall'art.6, co 2, dlgs 165/2001 modificato dall'art.4 dlgs 75/2017 o analoghe disposizioni delle Regioni e Province Autonome?</t>
  </si>
  <si>
    <t>SI</t>
  </si>
  <si>
    <t>E' stato adottato il piano annuale delle assunzioni previsto o di analoghe disposizioni delle Regioni e Province Autonome?</t>
  </si>
  <si>
    <t xml:space="preserve">Al 31.12 le funzioni di Direttore Generale erano svolte da:  </t>
  </si>
  <si>
    <t xml:space="preserve"> - Soggetto appositamente incaricato; </t>
  </si>
  <si>
    <t xml:space="preserve"> - Segretario comunale (art. 108 comma 4 d.lgs. 267/2000)</t>
  </si>
  <si>
    <t>L'ente ha attive al 31/12 convenzioni con altri enti ai sensi dell'art. 30 del T.U.E.L. , o di analoghe disposizioni delle Regioni e Province Autonome?</t>
  </si>
  <si>
    <t>E' stato istituito un ufficio / servizio disciplinare?</t>
  </si>
  <si>
    <t>Valore in percentuale dell'incidenza della spesa del personale in rapporto alle spese correnti</t>
  </si>
  <si>
    <t>25.46</t>
  </si>
  <si>
    <t>L'Ente, con popolazione compresa tra 1.000 e 3.000 abitanti, si è avvalso della facoltà assunzionale prevista?</t>
  </si>
  <si>
    <t xml:space="preserve">Numero di unità di personale assunte come stagionali a progetto </t>
  </si>
  <si>
    <t>Numero di persone in ingresso o uscita con mobilità fra pubblico e privato ex art. 23 bis comma 7 d.lgs.165/2001 o di analoghe disposizioni delle Regioni e Province Autonome</t>
  </si>
  <si>
    <t xml:space="preserve">L'Ente ha provveduto a reinternalizzare funzioni o servizi? </t>
  </si>
  <si>
    <t>In caso di risposta affermativa si passa alla sottodomanda:</t>
  </si>
  <si>
    <t>Ha riassorbito il personale già dipendente di amministrazioni pubbliche secondo quanto previsto dall'art. 19 c. 8 del dlgs. n. 175/2016?</t>
  </si>
  <si>
    <t>L'Ente ha proceduto alla revisione annuale delle partecipazioni societarie TUSP n. 175/2016?</t>
  </si>
  <si>
    <t>Numero di dirigenti della polizia locale</t>
  </si>
  <si>
    <t>0</t>
  </si>
  <si>
    <t>Numero appartenenti alla polizia locale di categoria D</t>
  </si>
  <si>
    <t>5</t>
  </si>
  <si>
    <t>Numero appartenenti alla polizia locale di categoria C</t>
  </si>
  <si>
    <t>6</t>
  </si>
  <si>
    <t>L'Ente gestisce funzioni fondamentali in forma associata ai sensi dell'art.14, c.28, L.122/2010 e s.m.?</t>
  </si>
  <si>
    <t>Quante funzioni con convenzioni?</t>
  </si>
  <si>
    <t>Quante funzioni con Unione di Comuni?</t>
  </si>
  <si>
    <t>Quanti ex LSU/LPU/ASU sono stati stabilizzati (a tempo indeterminato) nell'anno di rilevazione?</t>
  </si>
  <si>
    <t>Quanti ex LSU/LPU/ASU sono stati contrattualizzati a tempo determinato nell'anno di rilevazione?</t>
  </si>
  <si>
    <t>Quanti ex LSU/LPU/ASU, già contrattualizzati a tempo determinato, hanno avuto proroga nell'anno di rilevazione?</t>
  </si>
  <si>
    <t>L'ente ha rispettato l'equilibrio dei saldi di finanza pubblica?</t>
  </si>
  <si>
    <t>E' stato rispettato l'art. 1 c. 557 e il comma 557-quater, l.f. per l'anno 2007 e o analoga disposizione delle Regioni e Province Autonome?</t>
  </si>
  <si>
    <t>Per i Comuni sotto i 1.000 abitanti e per le Unioni è stato rispettato l'art. 1 c. 562, l.f. per l'anno 2007 o l'art. 1, comma 229, l.s. 2016 o analoga disposizione delle Regioni e Province Autonome?</t>
  </si>
  <si>
    <t>NON TENUTO</t>
  </si>
  <si>
    <t>E' stato adottato il piano triennale straordinario di assunzioni a tempo indeterminato di personale insegnante ed educativo?</t>
  </si>
  <si>
    <t xml:space="preserve">Macrocategoria : </t>
  </si>
  <si>
    <t>DIRIGENTI</t>
  </si>
  <si>
    <t>FONDO RELATIVO ALL'ANNO DI RILEVAZIONE / TEMPISTICA DELLA C.I.</t>
  </si>
  <si>
    <t>L'amministrazione, alla data di compilazione/rettifica della presente scheda, ha contezza formale e certificata dall'organo di controllo del limite di spesa rappresentato dal fondo/i per la contrattazione integrativa dell'anno di rilevazione (S/N)?</t>
  </si>
  <si>
    <t>È prevista una certificazione disgiunta per le risorse (costituzione) e per gli impieghi (contratto integrativo) secondo quanto raccomandato dalla circolare RGS n. 25/2012 (S/N)?</t>
  </si>
  <si>
    <t>Data di certificazione della sola costituzione del fondo/i specificamente riferita all'anno di rilevazione, da indicare solo in assenza di certificazione del contratto integrativo (art. 40-bis, c.1 del Dlgs 165/2001)</t>
  </si>
  <si>
    <t>26-10-2018</t>
  </si>
  <si>
    <t>Data di certificazione del solo contratto integrativo economico specificamente riferito al fondo/i dell'anno di rilevazione, sulla base di certificazione costituzione fondo effettuata in precedenza (art. 40-bis, c.1 del Dlgs 165/2001)</t>
  </si>
  <si>
    <t>19-01-2019</t>
  </si>
  <si>
    <t>Data di certificazione congiunta della costituzione del fondo e del contratto integrativo economico specificamente riferito al fondo/i dell'anno di rilevazione (art. 40-bis, c.1 del Dlgs 165/2001)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</si>
  <si>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</si>
  <si>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RISPETTO DI SPECIFICI LIMITI DI LEGGE</t>
  </si>
  <si>
    <t>Importo della decurtazione permanente ai sensi dell'art. 1, c. 456 della L. 147/2013 apportata al fondo/i dell'anno corrente (euro)</t>
  </si>
  <si>
    <t>40781</t>
  </si>
  <si>
    <t>Importo del fondo/i anno 2016 come certificato dall'organo di controllo in sede di validazione fondo/i 2016 (euro)</t>
  </si>
  <si>
    <t>Importo del limite 2016 riferito alla presente macrocategoria come certificato dall'organo di controllo in sede di validazione del fondo/i dell'anno corrente (euro)</t>
  </si>
  <si>
    <t>(eventuale) Importo della decurtazione al fondo/i dell'anno corrente per il recupero delle risorse erogate in eccesso ai sensi dell'art. 40, c. 3-quinquies del Dlgs 165/2001 (euro)</t>
  </si>
  <si>
    <t>(eventuale) Importo della decurtazione al fondo dell'anno corrente per il recupero delle risorse erogate in eccesso ai sensi dell'art. 4, c. 1 del DL 16/2014 (euro)</t>
  </si>
  <si>
    <t>(eventuale) Importo del co-finanziamento al recupero riferito alla annualità corrente del recupero di risorse in eccesso ai sensi dell'art. 4, c. 2 del DL 16/2014 (euro)</t>
  </si>
  <si>
    <t>ORGANIZZAZIONE E INCARICHI</t>
  </si>
  <si>
    <t>Numero complessivo di funzioni dirigenziali previste nell'ordinamento</t>
  </si>
  <si>
    <t>Numero di posizioni dirigenziali preposte alle strutture organizzative complesse ai sensi dell'art. 27, c. 5 del Ccnl 23.12.1999 e s.m.i. effettivamente coperte alla data del 31.12 dell'anno di rilevazione</t>
  </si>
  <si>
    <t>Valore medio su base annua della retribuzione di posizione previsto per le strutture organizzative complesse di cui all'art. 27, c. 5 del Ccnl 23.12.1999 e s.m.i. (euro)</t>
  </si>
  <si>
    <t>Numero di posizioni dirigenziali effettivamente coperte alla data del 31.12 dell'anno di rilevazione per la fascia più elevata</t>
  </si>
  <si>
    <t>Numero di posizioni dirigenziali effettivamente coperte alla data del 31.12 dell'anno di rilevazione per la fascia meno elevata</t>
  </si>
  <si>
    <t>Numero di posizioni dirigenziali effettivamente coperte alla data del 31.12 dell'anno di rilevazione per le restanti fasce</t>
  </si>
  <si>
    <t>Valore unitario su base annua della retribuzione di posizione previsto per la fascia più elevata (euro)</t>
  </si>
  <si>
    <t>24880</t>
  </si>
  <si>
    <t>Valore unitario su base annua della retribuzione di posizione previsto per la fascia meno elevata (euro)</t>
  </si>
  <si>
    <t>11533</t>
  </si>
  <si>
    <t>Valore unitario su base annua della retribuzione di posizione previsto per le restanti fasce (valore medio in euro)</t>
  </si>
  <si>
    <t>Numero di posizioni dirigenziali effettivamente coperte alla data del 31.12 dell'anno di rilevazione con incarico ad interim</t>
  </si>
  <si>
    <t>Valore medio su base annua della retribuzione per gli incarichi dirigenziali ad interim (risultato in euro)</t>
  </si>
  <si>
    <t>PERFORMANCE / RISULTATO</t>
  </si>
  <si>
    <t>Importo totale della retribuzione di risultato erogata a valere sul fondo dell'anno di rilevazione (euro)</t>
  </si>
  <si>
    <t>Importo totale della retribuzione di risultato non erogata a seguito della valutazione non piena con riferimento al fondo dell'anno di rilevazione (euro)</t>
  </si>
  <si>
    <t>% di risorse aggiuntive ex art. 26, c. 3 del Ccnl 23.12.1999 (variabile) in proporzione alle risorse stabili del fondo dell'anno di rilevazione</t>
  </si>
  <si>
    <t>Le retribuzioni di risultato sono correlate alla valutazione della prestazione dei dirigenti (S/N)?</t>
  </si>
  <si>
    <t>Sono utilizzati indicatori di risultato attinenti all'Ufficio o all'Ente nel suo complesso per la valutazione della retribuzione di risultato (S/N)?</t>
  </si>
  <si>
    <t>Sono utilizzati giudizi del nucleo di valutazione o di altro analogo organismo per la valutazione della retribuzione di risultato (S/N)?</t>
  </si>
  <si>
    <t>Sono utilizzati ai fini della valutazione dei dirigenti meccanismi di confronto con le performance di altri enti (benchmarking) (S/N)?</t>
  </si>
  <si>
    <t>RILEVAZIONE CEPEL</t>
  </si>
  <si>
    <t>Sono stati costituiti i nuclei di valutazione per il personale dirigente (S/N)?</t>
  </si>
  <si>
    <t>Sono costituiti in forma singola o associata?</t>
  </si>
  <si>
    <t>SINGOLA</t>
  </si>
  <si>
    <t>Viene effettuata la valutazione delle prestazioni e dei risultati dei dirigenti (art. 14 del Ccnl 23.12.1999) (S/N)?</t>
  </si>
  <si>
    <t>La valutazione delle prestazioni e dei risultati è effettuata in forma singola o associata?</t>
  </si>
  <si>
    <t>INFORMAZIONI / CHIARIMENTI</t>
  </si>
  <si>
    <t>Informazioni/chiarimenti da parte dell'Organo di controllo (max 1.500 caratteri)</t>
  </si>
  <si>
    <t>Informazioni/chiarimenti da parte dell'Amministrazione (max 1.500 caratteri)</t>
  </si>
  <si>
    <t>PERSONALE NON DIRIGENTE</t>
  </si>
  <si>
    <t>Importo del limite di cui all'art. 23 c. 2 Dlgs 75/2017 esposto come somma di fondo per la contrattazione integrativa, poste a bilancio destinate alle P.O. (comuni senza dirigenza nel 2016) e limite 2016 compensi lavoro straordinario (euro)</t>
  </si>
  <si>
    <t>39300</t>
  </si>
  <si>
    <t>Importo complessivo delle voci del fondo/i dell'anno corrente non interessate dal limite di cui all'art. 23 c. 2 del Dlgs 75/2017 (in euro, es. somme non utilizzate fondo anno prec., incentivi funzioni tecniche ecc.)</t>
  </si>
  <si>
    <t>19828</t>
  </si>
  <si>
    <t>Importo del limite di cui all'art. 9, comma 28 del decreto legge n. 78/2010 riferito all'anno corrente (euro)</t>
  </si>
  <si>
    <t>1466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</si>
  <si>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</si>
  <si>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0,20% MONTE SALARI 2001 ALTE PROFESSIONALITA'</t>
  </si>
  <si>
    <t>Valore 0,20% del monte salari dell'anno 2001 di cui all'art. 32 c. 7 del Ccnl 22.1.2004 non ricompreso nel fondo certificato del 2017 ai fini del computo nell'unico importo 2017 di cui all'art. 67, c. 1 del Ccnl 22.5.2018 (euro)</t>
  </si>
  <si>
    <t>L'importo di cui all'art. 32, c. 7 Ccnl 22.1.2004, inizialmente escluso dal fondo 2017, vi è stato ricompreso, previa certificazione del Collegio dei revisori dei conti, secondo le indicazioni dell'ARAN (S/N)?</t>
  </si>
  <si>
    <t>Il limite 2016 di cui all'art. 23 c. 2 del Dlgs 75/2017 è stato rettificato includendo il valore di cui all'rt. 32 c. 7 del Ccnl 22.1.2004 secondo le indicazioni del MEF (S/N)?</t>
  </si>
  <si>
    <t>Numero totale delle posizioni di lavoro dell'area delle posizioni organizzative previste nell'ordinamento ai sensi degli artt.13 o 17 del Ccnl 22.5.2018</t>
  </si>
  <si>
    <t>Numero di posizioni organizzative effettivamente coperte alla data del 31.12 dell'anno di rilevazione per la fascia più elevata</t>
  </si>
  <si>
    <t>Numero di posizioni organizzative effettivamente coperte alla data del 31.12 dell'anno di rilevazione per la fascia meno elevata</t>
  </si>
  <si>
    <t>Numero di posizioni organizzative effettivamente coperte alla data del 31.12 dell'anno di rilevazione per le restanti fasce</t>
  </si>
  <si>
    <t>12911</t>
  </si>
  <si>
    <t>7200</t>
  </si>
  <si>
    <t>10585</t>
  </si>
  <si>
    <t>Numero complessivo di incarichi di specifica responsabilità ai sensi dell'art. 70-quinquies, c. 1, Ccnl 22.5.2018 in essere al 31.12 dell'anno di rilevazione</t>
  </si>
  <si>
    <t>13</t>
  </si>
  <si>
    <t>PROGRESSIONI ECONOMICHE ORIZZONTALI A VALERE SUL FONDO DELL'ANNO DI RILEVAZIONE</t>
  </si>
  <si>
    <t>E' stata verificata la sussistenza del requisito di cui all'art. 16, c. 6 del Ccnl 22.5.2018 ai fini delle PEO (S/N) ?</t>
  </si>
  <si>
    <t>Numero dei dipendenti che hanno concorso alle procedure per le PEO a valere sul fondo dell'anno di rilevazione</t>
  </si>
  <si>
    <t>Numero totale delle PEO effettuate a valere sul fondo dell'anno di rilevazione</t>
  </si>
  <si>
    <t>Le PEO riferite all'anno di rilevazione sono riferite ad un numero limitato di dipendenti (cioè non superiori al 50% degli aventi diritto) ed operate con carattere di selettività secondo quanto previsto dallart. 23 c. 2 del DLgs 150/2009 (S/N)?</t>
  </si>
  <si>
    <t>Le PEO riferite all'anno di rilevazione hanno rispettato il principio di non retrodatazione oltre il 1 gennaio dell'anno di conclusione del procedimento (S/N)?</t>
  </si>
  <si>
    <t>Importo delle risorse destinate alle PEO contrattate e certificate a valere sul fondo dell'anno di rilevazione (euro)</t>
  </si>
  <si>
    <t>L'ente ha rispettato l'indicazione di cui all'art. 68 c. 3 del Ccnl 22.5.2018 di destinare almeno il 30% delle risorse variabili del fondo dell'anno di rilevazione a performance Individuale (S/N)?</t>
  </si>
  <si>
    <t>Importo totale della performance individuale erogata a valere sul fondo dell'anno di rilevazione (euro)</t>
  </si>
  <si>
    <t>Importo totale della performance organizzativa erogata a valere sul fondo dell'anno di rilevazione (euro)</t>
  </si>
  <si>
    <t>Importo totale della performance (individuale e organizzativa) non erogata a seguito della valutazione non piena con riferimento al fondo dell'anno di rilevazione (euro)</t>
  </si>
  <si>
    <t>Importo totale della retribuzione di risultato riferita ad incarichi dell'area delle posizioni organizzative, erogato a valere sull'anno di rilevazione (euro)</t>
  </si>
  <si>
    <t>Importo totale della retribuzione di risultato relativo ad incarichi dell'area delle posizioni organizzative, non erogato a seguito della valutazione non piena con riferimento all'anno di rilevazione (euro)</t>
  </si>
  <si>
    <t>% delle risorse aggiuntive di cui all'art. 67, c. 5, lettera b) del Ccnl 22.5.2018 (variabile) in proporzione alle risorse stabili del fondo dell'anno di rilevazione</t>
  </si>
  <si>
    <t>Viene effettuata la valutazione delle prestazioni e dei risultati dei dipendenti (art. 6 del Ccnl 31.3.1999) (S/N) ?</t>
  </si>
  <si>
    <t>Quale è il valore massimo in percentuale dell'indennità di risultato rispetto all'indennità di posizione (art.10, c. 3 del Ccnl 31.3.1999)?</t>
  </si>
  <si>
    <t>20,00 %</t>
  </si>
  <si>
    <t>T1 Personale a Tempo Indeterminato</t>
  </si>
  <si>
    <t>Qualifica</t>
  </si>
  <si>
    <t>Tempo Pieno</t>
  </si>
  <si>
    <t>Part Time Inf. 50%</t>
  </si>
  <si>
    <t>Part Time Sup. 50%</t>
  </si>
  <si>
    <t>Totale Dipendenti al 31/12</t>
  </si>
  <si>
    <t>TOTALE GENERALE</t>
  </si>
  <si>
    <t>U</t>
  </si>
  <si>
    <t>D</t>
  </si>
  <si>
    <t>SEGRETARIO B</t>
  </si>
  <si>
    <t>DIRIGENTE A TEMPO INDETERMINATO</t>
  </si>
  <si>
    <t>DIRIGENTE A TEMPO DETERMINATO  ART.110 C.1 TUEL</t>
  </si>
  <si>
    <t>POSIZIONE ECONOMICA D6</t>
  </si>
  <si>
    <t>POSIZIONE ECONOMICA D5</t>
  </si>
  <si>
    <t>POSIZIONE ECONOMICA D4</t>
  </si>
  <si>
    <t>POSIZIONE ECONOMICA D3</t>
  </si>
  <si>
    <t>POSIZIONE ECONOMICA D2</t>
  </si>
  <si>
    <t>POSIZIONE ECONOMICA D1</t>
  </si>
  <si>
    <t>POSIZIONE ECONOMICA C5</t>
  </si>
  <si>
    <t>POSIZIONE ECONOMICA C3</t>
  </si>
  <si>
    <t>POSIZIONE ECONOMICA C2</t>
  </si>
  <si>
    <t>POSIZ. ECON. B7 - PROFILO  ACCESSO B1</t>
  </si>
  <si>
    <t>POSIZ.ECON. B6 PROFILI ACCESSO B1</t>
  </si>
  <si>
    <t>POSIZ.ECON. B5 PROFILI ACCESSO B1</t>
  </si>
  <si>
    <t>POSIZ.ECON. B4 PROFILI ACCESSO B3</t>
  </si>
  <si>
    <t>POSIZ.ECON. B4 PROFILI ACCESSO B1</t>
  </si>
  <si>
    <t>POSIZIONE ECONOMICA B3</t>
  </si>
  <si>
    <t>POSIZIONE ECONOMICA B2</t>
  </si>
  <si>
    <t>T2 Personale con Contratto o Modalità di Lavoro Flessibile</t>
  </si>
  <si>
    <t>Categoria</t>
  </si>
  <si>
    <t>A Tempo Determinato</t>
  </si>
  <si>
    <t>Formazione Lavoro</t>
  </si>
  <si>
    <t>Contratti di somministrazione (ex Interinale)</t>
  </si>
  <si>
    <t>Telelavoro/Smart working  - Personale indicato in T1</t>
  </si>
  <si>
    <t>Personale soggetto a Turnazione - Personale indicato in T1</t>
  </si>
  <si>
    <t>Personale soggetto a Reperibilità - Personale indicato in T1</t>
  </si>
  <si>
    <t>T2A Personale con Rapporto di Lavoro Flessibile</t>
  </si>
  <si>
    <t xml:space="preserve"> LA TABELLA NON RISULTA RILEVATA </t>
  </si>
  <si>
    <t>T3 Personale Comandato/Distaccato e Fuori Ruolo</t>
  </si>
  <si>
    <t>Personale dell'Amministrazione - comandati/distaccati</t>
  </si>
  <si>
    <t>Personale dell'Amministrazione - fuori ruolo</t>
  </si>
  <si>
    <t>Personale dell'Amministrazione - convenzioni</t>
  </si>
  <si>
    <t>Personale dell'Amministrazione - esoneri</t>
  </si>
  <si>
    <t>Personale dell'Amministrazione - personale in aspettativa</t>
  </si>
  <si>
    <t>Personale Esterno - comandati/distaccati</t>
  </si>
  <si>
    <t>Personale Esterno - fuori ruolo</t>
  </si>
  <si>
    <t>Personale Esterno - convenzioni</t>
  </si>
  <si>
    <t>T4 Passaggi di Ruolo/Posizione Economica/Profilo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</si>
  <si>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</si>
  <si>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</si>
  <si>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</si>
  <si>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</si>
  <si>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</si>
  <si>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</si>
  <si>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Risoluzione rapporto lavoro</t>
  </si>
  <si>
    <t>Licenziamenti disposti dall'ente</t>
  </si>
  <si>
    <t>Altre cause</t>
  </si>
  <si>
    <t>T6 Personale Assunto</t>
  </si>
  <si>
    <t>Nomina da concorso</t>
  </si>
  <si>
    <t>Stabilizzato da lsu</t>
  </si>
  <si>
    <t>Assunzione per chiamata diretta (l.68/99 cat. protette)</t>
  </si>
  <si>
    <t>Assunzione per chiamata numerica (l.68/99 cat. protette)</t>
  </si>
  <si>
    <t>Passaggi da altra amministrazione - stesso comparto</t>
  </si>
  <si>
    <t>Passaggi da altra amministrazione - altro comparto</t>
  </si>
  <si>
    <t>Person. assunto con procedure art. 35, c. 3-bis, dlgs 165/01</t>
  </si>
  <si>
    <t>Personale assunto con procedure art. 4, c. 6, l. 125/13</t>
  </si>
  <si>
    <t>Personale assunto con procedure art.20 d.lgs. 75/2017</t>
  </si>
  <si>
    <t>Totale Personale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</si>
  <si>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</si>
  <si>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</si>
  <si>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</si>
  <si>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</si>
  <si>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</si>
  <si>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</si>
  <si>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</si>
  <si>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</si>
  <si>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</si>
  <si>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</si>
  <si>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</si>
  <si>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</si>
  <si>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</si>
  <si>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</si>
  <si>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</si>
  <si>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</si>
  <si>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</si>
  <si>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</si>
  <si>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</si>
  <si>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</si>
  <si>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</si>
  <si>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</si>
  <si>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</si>
  <si>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</si>
  <si>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</si>
  <si>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</si>
  <si>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</si>
  <si>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</si>
  <si>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</si>
  <si>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</si>
  <si>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</si>
  <si>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</si>
  <si>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</si>
  <si>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</si>
  <si>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</si>
  <si>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</si>
  <si>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</si>
  <si>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</si>
  <si>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</si>
  <si>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</si>
  <si>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</si>
  <si>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</si>
  <si>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</si>
  <si>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</si>
  <si>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</si>
  <si>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</si>
  <si>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</t>
  </si>
  <si>
    <t>R.i.a./ progr. economica di anzianita'</t>
  </si>
  <si>
    <t>Progressione per classi e scatti/fasce retributive</t>
  </si>
  <si>
    <t>Tredicesima mensilita'</t>
  </si>
  <si>
    <t>Arretrati per anni precedenti</t>
  </si>
  <si>
    <t>Recuperi per ritardi assenze ecc.</t>
  </si>
  <si>
    <t>N.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</si>
  <si>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</si>
  <si>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</si>
  <si>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</si>
  <si>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</si>
  <si>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</si>
  <si>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</si>
  <si>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</si>
  <si>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</si>
  <si>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</si>
  <si>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</si>
  <si>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</si>
  <si>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</si>
  <si>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</si>
  <si>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</si>
  <si>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</si>
  <si>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</si>
  <si>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INDENNITA' PER SPECIFICHE RESPONSABILITA'</t>
  </si>
  <si>
    <t xml:space="preserve">COMPENSI PRODUTTIVITA' </t>
  </si>
  <si>
    <t>INCENTIVI PER FUNZIONI TECNICHE</t>
  </si>
  <si>
    <t>DIRITTI DI ROGITO-SEGRETERIA CONV.- IND.SCAVALCO</t>
  </si>
  <si>
    <t>ONORARI AVVOCATI</t>
  </si>
  <si>
    <t>COMPETENZE PERSONALE COMANDATO/DISTACCATO PRESSO L'AMM.NE</t>
  </si>
  <si>
    <t>ELEMENTO PEREQUATIVO</t>
  </si>
  <si>
    <t>INDENNITÀ DI FUNZIONE</t>
  </si>
  <si>
    <t>ARRETRATI ANNI PRECEDENTI</t>
  </si>
  <si>
    <t>ALTRE SPESE ACCESSORIE ED INDENNITA' VARIE</t>
  </si>
  <si>
    <t>STRAORDINARIO</t>
  </si>
  <si>
    <t>TOTALE GENERALE DI TABELLA T13</t>
  </si>
  <si>
    <t>QUALIFICA</t>
  </si>
  <si>
    <t>INDENNNITÀ</t>
  </si>
  <si>
    <t>ACCESSORIE</t>
  </si>
  <si>
    <t>STRAORDINARI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</si>
  <si>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</si>
  <si>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</si>
  <si>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</si>
  <si>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</si>
  <si>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>EROGAZIONE BUONI PASTO</t>
  </si>
  <si>
    <t>FORMAZIONE DEL PERSONALE</t>
  </si>
  <si>
    <t>INCARICHI LIBERO PROFESSIONALI/STUDIO/RICERCA/CONSULENZA</t>
  </si>
  <si>
    <t>ALTRE SPESE</t>
  </si>
  <si>
    <t>INDENNITA' DI MISSIONE E TRASFERIMENTO</t>
  </si>
  <si>
    <t>CONTRIBUTI A CARICO DELL'AMM. PER FONDI PREV. COMPLEMENTARE</t>
  </si>
  <si>
    <t>CONTRIBUTI A CARICO DELL'AMM.NE SU COMP. FISSE E ACCESSORIE</t>
  </si>
  <si>
    <t>IRAP</t>
  </si>
  <si>
    <t>SOMME RIMBORSATE PER PERSONALE COMAND./FUORI RUOLO/IN CONV.</t>
  </si>
  <si>
    <t>RIMBORSI RICEVUTI PER PERS. COMAND./FUORI RUOLO/IN CONV. (-)</t>
  </si>
  <si>
    <t>ALTRI RIMBORSI RICEVUTI DALLE AMMINISTRAZIONI (-)</t>
  </si>
  <si>
    <t>Elenco istituzioni ed importi dei rimborsi effettuati</t>
  </si>
  <si>
    <t>P071:COMUNE DI CENGIO= E.33.707,97;COMUNE DI CARCARE= E.61605,57</t>
  </si>
  <si>
    <t>Elenco istituzioni ed importi dei rimborsi ricevuti</t>
  </si>
  <si>
    <t>P090:COMUNE DI ALTARE=E.6131,80;COMUNE DI CARCARE=E.54410,05;DISTRETTO SOCIALE=E.26183,02;
P099:TESORERIA DELLO STATO=E.15968,80;CEM=E.38990,73;INAIL=E.184,16;ISTITUTO ZOOPROFILATTICO=E.30792,32</t>
  </si>
  <si>
    <t>T15 Fondo per la contrattazione integrativa</t>
  </si>
  <si>
    <t>Macrocategoria : DIRIGENTI</t>
  </si>
  <si>
    <t>Importo di competenza</t>
  </si>
  <si>
    <t>Entrata</t>
  </si>
  <si>
    <t>Uscita</t>
  </si>
  <si>
    <t>Risorse per la retribuzione di posizione e di risultato</t>
  </si>
  <si>
    <t>Risorse fisse aventi carattere di certezza e stabilità</t>
  </si>
  <si>
    <t>POSIZIONE E RISULTATO ANNO 1998 (ART.26 C.1 L. A CCNL 98-01)</t>
  </si>
  <si>
    <t>Macrocategoria : PERSONALE NON DIRIGENTE</t>
  </si>
  <si>
    <t>Fondo risorse decentrate</t>
  </si>
  <si>
    <t>ART 67 C 1 CCNL 16-18 - UNICO IMPORTO CONSOLIDATO 2017</t>
  </si>
  <si>
    <t>ART 67 C 2 L B CCNL 16-18 - RIDET. PER INCREM. STIP. CCNL</t>
  </si>
  <si>
    <t>ART 67 C 2 L C CCNL 16-18 - RIA E ASS. AD PERS. CESSATO</t>
  </si>
  <si>
    <t>ALTRE RISORSE FISSE CON CARATTERE DI CERTEZZA E STABILITÀ</t>
  </si>
  <si>
    <t>totale Risorse fisse aventi carattere di certezza e stabilità Fondo risorse decentrate</t>
  </si>
  <si>
    <t>221.727</t>
  </si>
  <si>
    <t>Risorse variabili</t>
  </si>
  <si>
    <t>ART 67 C 3 L D CCNL 16-18-RIA CESS ANNO PREC MENSIL RESIDUE</t>
  </si>
  <si>
    <t>ART 67 C 3 L E CCNL 16-18 -RISP. STRAORD. CONS. ANNO PREC.</t>
  </si>
  <si>
    <t>ART 67 C 3 L H CCNL 16-18 - INTEGRAZIONE 1,2% M.S. 1997</t>
  </si>
  <si>
    <t>ART 68 C 1 CCNL 16-18-RIS FISSE NON UTILIZZATE FONDI PREC.</t>
  </si>
  <si>
    <t>totale Risorse variabili Fondo risorse decentrate</t>
  </si>
  <si>
    <t>26.846</t>
  </si>
  <si>
    <t>Decurtazioni</t>
  </si>
  <si>
    <t>ART 1 C 456 L 147/2013 - DECURTAZIONE PERMANENTE</t>
  </si>
  <si>
    <t>totale Decurtazioni Fondo risorse decentrate</t>
  </si>
  <si>
    <t>-11.406</t>
  </si>
  <si>
    <t>totale Fondo risorse decentrate</t>
  </si>
  <si>
    <t>237.167</t>
  </si>
  <si>
    <t>Posizioni organizzative (bilancio)</t>
  </si>
  <si>
    <t>ARTT 15 C 4, 67 C 1 CCNL 16-18 - RIS. DEST. P.O. 2017</t>
  </si>
  <si>
    <t>totale Risorse fisse aventi carattere di certezza e stabilità P.O. (bilancio)</t>
  </si>
  <si>
    <t>122.767</t>
  </si>
  <si>
    <t>ART 15 C 7 CCNL 16-18 - RIDUZIONE RISORSE DESTINATE P.O.</t>
  </si>
  <si>
    <t>totale Decurtazioni P.O. (bilancio)</t>
  </si>
  <si>
    <t>-93.600</t>
  </si>
  <si>
    <t>totale P.O. (bilancio)</t>
  </si>
  <si>
    <t>29.167</t>
  </si>
  <si>
    <t>Destinazioni effettivamente erogate a valere sul fondo dell'anno di riferimento</t>
  </si>
  <si>
    <t>ART 68 C 1 CCNL 16-18 - DIFFERENZIALI PROGR. EC. STORICHE</t>
  </si>
  <si>
    <t>ART 68 C 1 CCNL 16-18 - IND. COMPARTO QUOTA CARICO FONDO</t>
  </si>
  <si>
    <t>totale Destinazioni effettivamente erogate a valere sul fondo dell'anno di riferimento Fondo risorse decentrate</t>
  </si>
  <si>
    <t>162.828</t>
  </si>
  <si>
    <t>Scheda di Riconciliazione</t>
  </si>
  <si>
    <t>Voci di Spesa/Costo</t>
  </si>
  <si>
    <t>Importo Sico</t>
  </si>
  <si>
    <t>Importo Siope</t>
  </si>
  <si>
    <t>Importo Bilancio</t>
  </si>
  <si>
    <t>Nota</t>
  </si>
  <si>
    <t>Totale T12</t>
  </si>
  <si>
    <t>1753584</t>
  </si>
  <si>
    <t>2157978</t>
  </si>
  <si>
    <t>Totale T13</t>
  </si>
  <si>
    <t>317071</t>
  </si>
  <si>
    <t>Assegno T14</t>
  </si>
  <si>
    <t>13176</t>
  </si>
  <si>
    <t xml:space="preserve">L010 - GESTIONE MENSE </t>
  </si>
  <si>
    <t>L011 - EROGAZIONE BUONI PASTO</t>
  </si>
  <si>
    <t>220</t>
  </si>
  <si>
    <t>L020 - FORMAZIONE DEL PERSONALE</t>
  </si>
  <si>
    <t>6219</t>
  </si>
  <si>
    <t>L090 - BENESSERE DEL PERSONALE</t>
  </si>
  <si>
    <t>L100 - EQUO INDENNIZZO AL PERSONALE</t>
  </si>
  <si>
    <t>L105 - SOMME CORRISPOSTE AD AGENZIA DI SOMMINISTRAZIONE(INTERINALI)</t>
  </si>
  <si>
    <t>L107 - COPERTURE ASSICURATIVE</t>
  </si>
  <si>
    <t>L108 - CONTRATTI DI COLLABORAZIONE COORDINATA E CONTINUATIVA</t>
  </si>
  <si>
    <t>L109 - INCARICHI LIBERO PROFESSIONALI/STUDIO/RICERCA/CONSULENZA</t>
  </si>
  <si>
    <t>28407</t>
  </si>
  <si>
    <t>L115 - CONTRATTI PER RESA SERVIZI/ADEMPIMENTI OBBLIGATORI PER LEGGE</t>
  </si>
  <si>
    <t>L110 - ALTRE SPESE</t>
  </si>
  <si>
    <t>22647</t>
  </si>
  <si>
    <t>P015 - RETRIBUZIONI PERSONALE  A TEMPO DETERMINATO</t>
  </si>
  <si>
    <t>P016 - RETRIBUZIONI PERSONALE CON CONTRATTO DI FORMAZIONE E LAVORO</t>
  </si>
  <si>
    <t>P030 - INDENNITA' DI MISSIONE E TRASFERIMENTO</t>
  </si>
  <si>
    <t>738</t>
  </si>
  <si>
    <t>P035 - CONTRIBUTI A CARICO DELL'AMM. PER FONDI PREV. COMPLEMENTARE</t>
  </si>
  <si>
    <t>8000</t>
  </si>
  <si>
    <t>P055 - CONTRIBUTI A CARICO DELL'AMM.NE SU COMP. FISSE E ACCESSORIE</t>
  </si>
  <si>
    <t>552742</t>
  </si>
  <si>
    <t>3747</t>
  </si>
  <si>
    <t>P058 - QUOTE ANNUE ACCANTONAMENTO TFR O ALTRA IND. FINE SERVIZIO</t>
  </si>
  <si>
    <t>P061 - IRAP</t>
  </si>
  <si>
    <t>171541</t>
  </si>
  <si>
    <t>184723</t>
  </si>
  <si>
    <t>P062 - ONERI PER I CONTRATTI DI SOMMINISTRAZIONE(INTERINALI)</t>
  </si>
  <si>
    <t>P065 - COMPENSI PER PERSONALE LSU/LPU</t>
  </si>
  <si>
    <t>SOMME RIMBORSATE ALLE AMMINISTRAZIONI PER SPESE DI PERSONALE
(sommatoria dei diversi rimborsi presenti in tabella 14)</t>
  </si>
  <si>
    <t>95314</t>
  </si>
  <si>
    <t>Il codice SIOPE non tiene conto dei rimborsi effettuati sulla macro trasferimenti</t>
  </si>
  <si>
    <t>2969659</t>
  </si>
  <si>
    <t>2375075</t>
  </si>
  <si>
    <t>RIMBORSI RICEVUTI  DALLE AMMINISTRAZIONI PER SPESE DI PERSONALE  (a riduzione)
(sommatoria dei diversi rimborsi presenti in tabella 14)</t>
  </si>
  <si>
    <t>172661</t>
  </si>
  <si>
    <t>il codice SIOPE non tiene conto dei rimborsi ricevuti sulla macro trasferimenti</t>
  </si>
  <si>
    <t>TOTALE GENERALE AL NETTO DEI RIMBORSI</t>
  </si>
  <si>
    <t>2796998</t>
  </si>
  <si>
    <t>Scheda Informativa 1A Convenzioni</t>
  </si>
  <si>
    <t>Al 31.12 l'Ente è capofila di una convenzione stipulata ai sensi dell'art. 30 del T.U.E.L. , o di analoghe disposizioni delle Regioni e Province Autonome?</t>
  </si>
  <si>
    <t>In caso di risposta negativa si richiede di indicare il codice dell'Ente capofila (file con i codici degli enti associato al kit excel)</t>
  </si>
  <si>
    <t>In caso di risposta positiva si richiede di indicare quali sono i servizi oggetto della convenzione selezionandoli dall'elenco proposto</t>
  </si>
  <si>
    <t>Organizzazione generale dell'amministrazione, gestione finanziaria e contabile e controllo;</t>
  </si>
  <si>
    <t>Organizzazione dei servizi pubblici di interesse generale di ambito comunale, ivi compresi i servizi di trasporto pubblico comunale;</t>
  </si>
  <si>
    <t>Catasto, ad eccezione delle funzioni mantenute allo Stato dalla normativa vigente;</t>
  </si>
  <si>
    <t>La pianificazione urbanistica ed edilizia di ambito comunale nonché la partecipazione alla pianificazione territoriale di livello sovracomunale;</t>
  </si>
  <si>
    <t>Attività, in ambito comunale, di pianificazione di protezione civile e di coordinamento dei primi soccorsi;</t>
  </si>
  <si>
    <t>L'organizzazione e la gestione dei servizi di raccolta, avvio e smaltimento e recupero dei rifiuti urbani e la riscossione dei relativi tributi;</t>
  </si>
  <si>
    <t>Progettazione e gestione del sistema locale dei servizi sociali ed erogazione delle relative prestazioni ai cittadini, secondo quanto previsto dall'articolo 118, quarto comma, della Costituzione;</t>
  </si>
  <si>
    <t>Edilizia scolastica (per la parte non attribuita alla competenza delle province), organizzazione e gestione dei servizi scolastici;</t>
  </si>
  <si>
    <t>Polizia municipale e polizia amministrativa locale;</t>
  </si>
  <si>
    <t>Tenuta dei registri di stato civile e di popolaz e compiti in materia di servizi anagrafici nonché in materia di serv. elettorali e statistici, nell'esercizio delle funzioni di competenza statale[1]</t>
  </si>
  <si>
    <t>Altro</t>
  </si>
</sst>
</file>

<file path=xl/styles.xml><?xml version="1.0" encoding="utf-8"?>
<styleSheet xmlns="http://schemas.openxmlformats.org/spreadsheetml/2006/main">
  <numFmts count="1">
    <numFmt numFmtId="164" formatCode="#,##0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9" spans="2:31" ht="12.75"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" t="s">
        <v>30</v>
      </c>
      <c r="V9" s="2" t="s">
        <v>31</v>
      </c>
      <c r="W9" s="2" t="s">
        <v>32</v>
      </c>
      <c r="X9" s="2" t="s">
        <v>33</v>
      </c>
      <c r="Y9" s="2" t="s">
        <v>34</v>
      </c>
      <c r="Z9" s="2" t="s">
        <v>35</v>
      </c>
      <c r="AA9" s="2" t="s">
        <v>36</v>
      </c>
      <c r="AB9" s="2" t="s">
        <v>37</v>
      </c>
      <c r="AC9" s="2" t="s">
        <v>38</v>
      </c>
      <c r="AD9" s="2" t="s">
        <v>39</v>
      </c>
      <c r="AE9" s="2" t="s">
        <v>40</v>
      </c>
    </row>
    <row r="10" spans="1:31" ht="12.75">
      <c r="A10" s="2" t="s">
        <v>41</v>
      </c>
      <c r="C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42</v>
      </c>
      <c r="S10" t="s">
        <v>42</v>
      </c>
      <c r="T10" t="s">
        <v>42</v>
      </c>
      <c r="U10" t="s">
        <v>42</v>
      </c>
      <c r="W10" t="s">
        <v>42</v>
      </c>
      <c r="X10" t="s">
        <v>42</v>
      </c>
      <c r="Y10" t="s">
        <v>42</v>
      </c>
      <c r="Z10" t="s">
        <v>42</v>
      </c>
      <c r="AA10" t="s">
        <v>42</v>
      </c>
      <c r="AB10" t="s">
        <v>42</v>
      </c>
      <c r="AC10" t="s">
        <v>42</v>
      </c>
      <c r="AE10" t="s">
        <v>42</v>
      </c>
    </row>
    <row r="11" spans="1:31" ht="12.75">
      <c r="A11" s="2" t="s">
        <v>43</v>
      </c>
      <c r="C11" t="s">
        <v>42</v>
      </c>
      <c r="M11" t="s">
        <v>42</v>
      </c>
      <c r="O11" t="s">
        <v>42</v>
      </c>
      <c r="Q11" t="s">
        <v>42</v>
      </c>
      <c r="R11" t="s">
        <v>42</v>
      </c>
      <c r="S11" t="s">
        <v>42</v>
      </c>
      <c r="T11" t="s">
        <v>42</v>
      </c>
      <c r="U11" t="s">
        <v>42</v>
      </c>
      <c r="W11" t="s">
        <v>42</v>
      </c>
      <c r="X11" t="s">
        <v>42</v>
      </c>
      <c r="Y11" t="s">
        <v>42</v>
      </c>
      <c r="Z11" t="s">
        <v>42</v>
      </c>
      <c r="AA11" t="s">
        <v>42</v>
      </c>
      <c r="AB11" t="s">
        <v>42</v>
      </c>
      <c r="AC11" t="s">
        <v>42</v>
      </c>
      <c r="AE11" t="s">
        <v>42</v>
      </c>
    </row>
    <row r="12" spans="1:31" ht="12.75">
      <c r="A12" s="2" t="s">
        <v>44</v>
      </c>
      <c r="C12" t="s">
        <v>42</v>
      </c>
      <c r="M12" t="s">
        <v>42</v>
      </c>
      <c r="O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42</v>
      </c>
      <c r="AE12" t="s">
        <v>42</v>
      </c>
    </row>
    <row r="14" ht="12.75">
      <c r="A14" s="3" t="s">
        <v>45</v>
      </c>
    </row>
    <row r="16" ht="12.75">
      <c r="A16" s="1" t="s">
        <v>46</v>
      </c>
    </row>
    <row r="17" ht="12.75">
      <c r="A17" s="1" t="s">
        <v>47</v>
      </c>
    </row>
    <row r="20" ht="12.75">
      <c r="A20" s="4" t="s">
        <v>48</v>
      </c>
    </row>
    <row r="22" spans="1:11" ht="12.75">
      <c r="A22" s="2" t="s">
        <v>11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54</v>
      </c>
      <c r="H22" s="2" t="s">
        <v>55</v>
      </c>
      <c r="I22" s="2" t="s">
        <v>56</v>
      </c>
      <c r="J22" s="2" t="s">
        <v>57</v>
      </c>
      <c r="K22" s="2" t="s">
        <v>58</v>
      </c>
    </row>
    <row r="23" spans="1:11" ht="12.75">
      <c r="A23" s="2" t="s">
        <v>59</v>
      </c>
      <c r="B23" t="s">
        <v>60</v>
      </c>
      <c r="C23" t="s">
        <v>60</v>
      </c>
      <c r="D23" t="s">
        <v>60</v>
      </c>
      <c r="E23" t="s">
        <v>60</v>
      </c>
      <c r="F23" t="s">
        <v>60</v>
      </c>
      <c r="G23" t="s">
        <v>60</v>
      </c>
      <c r="H23" t="s">
        <v>60</v>
      </c>
      <c r="I23" t="s">
        <v>60</v>
      </c>
      <c r="J23" t="s">
        <v>60</v>
      </c>
      <c r="K23" t="s">
        <v>60</v>
      </c>
    </row>
    <row r="25" spans="1:11" ht="12.75">
      <c r="A25" s="2" t="s">
        <v>11</v>
      </c>
      <c r="B25" s="2" t="s">
        <v>61</v>
      </c>
      <c r="C25" s="2" t="s">
        <v>62</v>
      </c>
      <c r="D25" s="2" t="s">
        <v>63</v>
      </c>
      <c r="E25" s="2" t="s">
        <v>64</v>
      </c>
      <c r="F25" s="2" t="s">
        <v>65</v>
      </c>
      <c r="G25" s="2" t="s">
        <v>66</v>
      </c>
      <c r="H25" s="2" t="s">
        <v>67</v>
      </c>
      <c r="I25" s="2" t="s">
        <v>68</v>
      </c>
      <c r="J25" s="2" t="s">
        <v>69</v>
      </c>
      <c r="K25" s="2" t="s">
        <v>70</v>
      </c>
    </row>
    <row r="26" spans="1:11" ht="12.75">
      <c r="A26" s="2" t="s">
        <v>59</v>
      </c>
      <c r="B26" t="s">
        <v>60</v>
      </c>
      <c r="C26" t="s">
        <v>60</v>
      </c>
      <c r="D26" t="s">
        <v>60</v>
      </c>
      <c r="E26" t="s">
        <v>60</v>
      </c>
      <c r="F26" t="s">
        <v>60</v>
      </c>
      <c r="G26" t="s">
        <v>60</v>
      </c>
      <c r="H26" t="s">
        <v>60</v>
      </c>
      <c r="I26" t="s">
        <v>60</v>
      </c>
      <c r="J26" t="s">
        <v>60</v>
      </c>
      <c r="K26" t="s">
        <v>60</v>
      </c>
    </row>
    <row r="28" ht="12.75">
      <c r="A28" s="2" t="s">
        <v>71</v>
      </c>
    </row>
    <row r="30" ht="12.75">
      <c r="A30" s="2" t="s">
        <v>72</v>
      </c>
    </row>
    <row r="31" ht="12.75">
      <c r="A31" s="2" t="s">
        <v>73</v>
      </c>
    </row>
    <row r="32" ht="12.75">
      <c r="A32" s="2" t="s">
        <v>74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29"/>
  <sheetViews>
    <sheetView workbookViewId="0" topLeftCell="A1">
      <selection activeCell="A1" sqref="A1"/>
    </sheetView>
  </sheetViews>
  <sheetFormatPr defaultColWidth="9.140625" defaultRowHeight="12.75"/>
  <sheetData>
    <row r="4" ht="12.75">
      <c r="A4" s="1" t="s">
        <v>355</v>
      </c>
    </row>
    <row r="8" spans="1:10" ht="12.75">
      <c r="A8" s="2" t="s">
        <v>356</v>
      </c>
      <c r="B8" s="2" t="s">
        <v>357</v>
      </c>
      <c r="D8" s="2" t="s">
        <v>358</v>
      </c>
      <c r="F8" s="2" t="s">
        <v>359</v>
      </c>
      <c r="H8" s="2" t="s">
        <v>360</v>
      </c>
      <c r="J8" s="2" t="s">
        <v>361</v>
      </c>
    </row>
    <row r="9" spans="2:9" ht="12.75">
      <c r="B9" t="s">
        <v>362</v>
      </c>
      <c r="C9" t="s">
        <v>363</v>
      </c>
      <c r="D9" t="s">
        <v>362</v>
      </c>
      <c r="E9" t="s">
        <v>363</v>
      </c>
      <c r="F9" t="s">
        <v>362</v>
      </c>
      <c r="G9" t="s">
        <v>363</v>
      </c>
      <c r="H9" t="s">
        <v>362</v>
      </c>
      <c r="I9" t="s">
        <v>363</v>
      </c>
    </row>
    <row r="10" spans="1:10" ht="12.75">
      <c r="A10" t="s">
        <v>364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f>B10+D10+F10</f>
        <v>4</v>
      </c>
      <c r="I10" s="3">
        <f>C10+E10+G10</f>
        <v>4</v>
      </c>
      <c r="J10" s="6">
        <f>H10+I10</f>
        <v>4</v>
      </c>
    </row>
    <row r="11" spans="1:10" ht="12.75">
      <c r="A11" t="s">
        <v>365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f>B11+D11+F11</f>
        <v>4</v>
      </c>
      <c r="I11" s="3">
        <f>C11+E11+G11</f>
        <v>4</v>
      </c>
      <c r="J11" s="6">
        <f>H11+I11</f>
        <v>4</v>
      </c>
    </row>
    <row r="12" spans="1:10" ht="12.75">
      <c r="A12" t="s">
        <v>366</v>
      </c>
      <c r="B12" s="3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f>B12+D12+F12</f>
        <v>4</v>
      </c>
      <c r="I12" s="3">
        <f>C12+E12+G12</f>
        <v>4</v>
      </c>
      <c r="J12" s="6">
        <f>H12+I12</f>
        <v>4</v>
      </c>
    </row>
    <row r="13" spans="1:10" ht="12.75">
      <c r="A13" t="s">
        <v>367</v>
      </c>
      <c r="B13" s="3">
        <v>1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f>B13+D13+F13</f>
        <v>4</v>
      </c>
      <c r="I13" s="3">
        <f>C13+E13+G13</f>
        <v>4</v>
      </c>
      <c r="J13" s="6">
        <f>H13+I13</f>
        <v>4</v>
      </c>
    </row>
    <row r="14" spans="1:10" ht="12.75">
      <c r="A14" t="s">
        <v>368</v>
      </c>
      <c r="B14" s="3">
        <v>2</v>
      </c>
      <c r="C14" s="3">
        <v>2</v>
      </c>
      <c r="D14" s="3">
        <v>0</v>
      </c>
      <c r="E14" s="3">
        <v>0</v>
      </c>
      <c r="F14" s="3">
        <v>0</v>
      </c>
      <c r="G14" s="3">
        <v>0</v>
      </c>
      <c r="H14" s="3">
        <f>B14+D14+F14</f>
        <v>4</v>
      </c>
      <c r="I14" s="3">
        <f>C14+E14+G14</f>
        <v>4</v>
      </c>
      <c r="J14" s="6">
        <f>H14+I14</f>
        <v>4</v>
      </c>
    </row>
    <row r="15" spans="1:10" ht="12.75">
      <c r="A15" t="s">
        <v>369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f>B15+D15+F15</f>
        <v>4</v>
      </c>
      <c r="I15" s="3">
        <f>C15+E15+G15</f>
        <v>4</v>
      </c>
      <c r="J15" s="6">
        <f>H15+I15</f>
        <v>4</v>
      </c>
    </row>
    <row r="16" spans="1:10" ht="12.75">
      <c r="A16" t="s">
        <v>370</v>
      </c>
      <c r="B16" s="3">
        <v>5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f>B16+D16+F16</f>
        <v>4</v>
      </c>
      <c r="I16" s="3">
        <f>C16+E16+G16</f>
        <v>4</v>
      </c>
      <c r="J16" s="6">
        <f>H16+I16</f>
        <v>4</v>
      </c>
    </row>
    <row r="17" spans="1:10" ht="12.75">
      <c r="A17" t="s">
        <v>371</v>
      </c>
      <c r="B17" s="3">
        <v>3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f>B17+D17+F17</f>
        <v>4</v>
      </c>
      <c r="I17" s="3">
        <f>C17+E17+G17</f>
        <v>4</v>
      </c>
      <c r="J17" s="6">
        <f>H17+I17</f>
        <v>4</v>
      </c>
    </row>
    <row r="18" spans="1:10" ht="12.75">
      <c r="A18" t="s">
        <v>372</v>
      </c>
      <c r="B18" s="3">
        <v>2</v>
      </c>
      <c r="C18" s="3">
        <v>4</v>
      </c>
      <c r="D18" s="3">
        <v>0</v>
      </c>
      <c r="E18" s="3">
        <v>1</v>
      </c>
      <c r="F18" s="3">
        <v>0</v>
      </c>
      <c r="G18" s="3">
        <v>0</v>
      </c>
      <c r="H18" s="3">
        <f>B18+D18+F18</f>
        <v>4</v>
      </c>
      <c r="I18" s="3">
        <f>C18+E18+G18</f>
        <v>4</v>
      </c>
      <c r="J18" s="6">
        <f>H18+I18</f>
        <v>4</v>
      </c>
    </row>
    <row r="19" spans="1:10" ht="12.75">
      <c r="A19" t="s">
        <v>373</v>
      </c>
      <c r="B19" s="3">
        <v>3</v>
      </c>
      <c r="C19" s="3">
        <v>10</v>
      </c>
      <c r="D19" s="3">
        <v>0</v>
      </c>
      <c r="E19" s="3">
        <v>0</v>
      </c>
      <c r="F19" s="3">
        <v>0</v>
      </c>
      <c r="G19" s="3">
        <v>0</v>
      </c>
      <c r="H19" s="3">
        <f>B19+D19+F19</f>
        <v>4</v>
      </c>
      <c r="I19" s="3">
        <f>C19+E19+G19</f>
        <v>4</v>
      </c>
      <c r="J19" s="6">
        <f>H19+I19</f>
        <v>4</v>
      </c>
    </row>
    <row r="20" spans="1:10" ht="12.75">
      <c r="A20" t="s">
        <v>374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f>B20+D20+F20</f>
        <v>4</v>
      </c>
      <c r="I20" s="3">
        <f>C20+E20+G20</f>
        <v>4</v>
      </c>
      <c r="J20" s="6">
        <f>H20+I20</f>
        <v>4</v>
      </c>
    </row>
    <row r="21" spans="1:10" ht="12.75">
      <c r="A21" t="s">
        <v>375</v>
      </c>
      <c r="B21" s="3">
        <v>4</v>
      </c>
      <c r="C21" s="3">
        <v>9</v>
      </c>
      <c r="D21" s="3">
        <v>0</v>
      </c>
      <c r="E21" s="3">
        <v>0</v>
      </c>
      <c r="F21" s="3">
        <v>0</v>
      </c>
      <c r="G21" s="3">
        <v>1</v>
      </c>
      <c r="H21" s="3">
        <f>B21+D21+F21</f>
        <v>4</v>
      </c>
      <c r="I21" s="3">
        <f>C21+E21+G21</f>
        <v>4</v>
      </c>
      <c r="J21" s="6">
        <f>H21+I21</f>
        <v>4</v>
      </c>
    </row>
    <row r="22" spans="1:10" ht="12.75">
      <c r="A22" t="s">
        <v>376</v>
      </c>
      <c r="B22" s="3">
        <v>1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f>B22+D22+F22</f>
        <v>4</v>
      </c>
      <c r="I22" s="3">
        <f>C22+E22+G22</f>
        <v>4</v>
      </c>
      <c r="J22" s="6">
        <f>H22+I22</f>
        <v>4</v>
      </c>
    </row>
    <row r="23" spans="1:10" ht="12.75">
      <c r="A23" t="s">
        <v>377</v>
      </c>
      <c r="B23" s="3">
        <v>1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f>B23+D23+F23</f>
        <v>4</v>
      </c>
      <c r="I23" s="3">
        <f>C23+E23+G23</f>
        <v>4</v>
      </c>
      <c r="J23" s="6">
        <f>H23+I23</f>
        <v>4</v>
      </c>
    </row>
    <row r="24" spans="1:10" ht="12.75">
      <c r="A24" t="s">
        <v>378</v>
      </c>
      <c r="B24" s="3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f>B24+D24+F24</f>
        <v>4</v>
      </c>
      <c r="I24" s="3">
        <f>C24+E24+G24</f>
        <v>4</v>
      </c>
      <c r="J24" s="6">
        <f>H24+I24</f>
        <v>4</v>
      </c>
    </row>
    <row r="25" spans="1:10" ht="12.75">
      <c r="A25" t="s">
        <v>379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f>B25+D25+F25</f>
        <v>4</v>
      </c>
      <c r="I25" s="3">
        <f>C25+E25+G25</f>
        <v>4</v>
      </c>
      <c r="J25" s="6">
        <f>H25+I25</f>
        <v>4</v>
      </c>
    </row>
    <row r="26" spans="1:10" ht="12.75">
      <c r="A26" t="s">
        <v>380</v>
      </c>
      <c r="B26" s="3">
        <v>1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f>B26+D26+F26</f>
        <v>4</v>
      </c>
      <c r="I26" s="3">
        <f>C26+E26+G26</f>
        <v>4</v>
      </c>
      <c r="J26" s="6">
        <f>H26+I26</f>
        <v>4</v>
      </c>
    </row>
    <row r="27" spans="1:10" ht="12.75">
      <c r="A27" t="s">
        <v>381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f>B27+D27+F27</f>
        <v>4</v>
      </c>
      <c r="I27" s="3">
        <f>C27+E27+G27</f>
        <v>4</v>
      </c>
      <c r="J27" s="6">
        <f>H27+I27</f>
        <v>4</v>
      </c>
    </row>
    <row r="28" spans="1:10" ht="12.75">
      <c r="A28" t="s">
        <v>382</v>
      </c>
      <c r="B28" s="3">
        <v>0</v>
      </c>
      <c r="C28" s="3">
        <v>0</v>
      </c>
      <c r="D28" s="3">
        <v>2</v>
      </c>
      <c r="E28" s="3">
        <v>0</v>
      </c>
      <c r="F28" s="3">
        <v>0</v>
      </c>
      <c r="G28" s="3">
        <v>0</v>
      </c>
      <c r="H28" s="3">
        <f>B28+D28+F28</f>
        <v>4</v>
      </c>
      <c r="I28" s="3">
        <f>C28+E28+G28</f>
        <v>4</v>
      </c>
      <c r="J28" s="6">
        <f>H28+I28</f>
        <v>4</v>
      </c>
    </row>
    <row r="29" spans="1:10" ht="12.75">
      <c r="A29" s="2" t="s">
        <v>361</v>
      </c>
      <c r="B29" s="6">
        <f>SUM(B10:B28)</f>
        <v>4</v>
      </c>
      <c r="C29" s="6">
        <f>SUM(C10:C28)</f>
        <v>4</v>
      </c>
      <c r="D29" s="6">
        <f>SUM(D10:D28)</f>
        <v>4</v>
      </c>
      <c r="E29" s="6">
        <f>SUM(E10:E28)</f>
        <v>4</v>
      </c>
      <c r="F29" s="6">
        <f>SUM(F10:F28)</f>
        <v>4</v>
      </c>
      <c r="G29" s="6">
        <f>SUM(G10:G28)</f>
        <v>4</v>
      </c>
      <c r="H29" s="6">
        <f>SUM(H10:H28)</f>
        <v>4</v>
      </c>
      <c r="I29" s="6">
        <f>SUM(I10:I28)</f>
        <v>4</v>
      </c>
      <c r="J29" s="6">
        <f>SUM(J10:J28)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383</v>
      </c>
    </row>
    <row r="5" spans="1:14" ht="12.75">
      <c r="A5" s="2" t="s">
        <v>384</v>
      </c>
      <c r="B5" s="2" t="s">
        <v>385</v>
      </c>
      <c r="D5" s="2" t="s">
        <v>386</v>
      </c>
      <c r="F5" s="2" t="s">
        <v>387</v>
      </c>
      <c r="H5" s="2" t="s">
        <v>139</v>
      </c>
      <c r="J5" s="2" t="s">
        <v>388</v>
      </c>
      <c r="L5" s="2" t="s">
        <v>389</v>
      </c>
      <c r="N5" s="2" t="s">
        <v>390</v>
      </c>
    </row>
    <row r="6" spans="2:15" ht="12.75">
      <c r="B6" t="s">
        <v>362</v>
      </c>
      <c r="C6" t="s">
        <v>363</v>
      </c>
      <c r="D6" t="s">
        <v>362</v>
      </c>
      <c r="E6" t="s">
        <v>363</v>
      </c>
      <c r="F6" t="s">
        <v>362</v>
      </c>
      <c r="G6" t="s">
        <v>363</v>
      </c>
      <c r="H6" t="s">
        <v>362</v>
      </c>
      <c r="I6" t="s">
        <v>363</v>
      </c>
      <c r="J6" t="s">
        <v>362</v>
      </c>
      <c r="K6" t="s">
        <v>363</v>
      </c>
      <c r="L6" t="s">
        <v>362</v>
      </c>
      <c r="M6" t="s">
        <v>363</v>
      </c>
      <c r="N6" t="s">
        <v>362</v>
      </c>
      <c r="O6" t="s">
        <v>363</v>
      </c>
    </row>
    <row r="7" spans="1:15" ht="12.75">
      <c r="A7" t="s">
        <v>89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4</v>
      </c>
      <c r="M7" s="7">
        <v>0</v>
      </c>
      <c r="N7" s="7">
        <v>0</v>
      </c>
      <c r="O7" s="7">
        <v>0</v>
      </c>
    </row>
    <row r="8" spans="1:15" ht="12.75">
      <c r="A8" t="s">
        <v>90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3</v>
      </c>
      <c r="M8" s="7">
        <v>3</v>
      </c>
      <c r="N8" s="7">
        <v>4</v>
      </c>
      <c r="O8" s="7">
        <v>0</v>
      </c>
    </row>
    <row r="9" spans="1:15" ht="12.75">
      <c r="A9" t="s">
        <v>91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</v>
      </c>
      <c r="O9" s="7">
        <v>0</v>
      </c>
    </row>
    <row r="10" spans="1:15" ht="12.75">
      <c r="A10" s="2" t="s">
        <v>361</v>
      </c>
      <c r="B10" s="8">
        <f>SUM(B7:B9)</f>
        <v>4</v>
      </c>
      <c r="C10" s="8">
        <f>SUM(C7:C9)</f>
        <v>4</v>
      </c>
      <c r="D10" s="8">
        <f>SUM(D7:D9)</f>
        <v>4</v>
      </c>
      <c r="E10" s="8">
        <f>SUM(E7:E9)</f>
        <v>4</v>
      </c>
      <c r="F10" s="8">
        <f>SUM(F7:F9)</f>
        <v>4</v>
      </c>
      <c r="G10" s="8">
        <f>SUM(G7:G9)</f>
        <v>4</v>
      </c>
      <c r="H10" s="8">
        <f>SUM(H7:H9)</f>
        <v>4</v>
      </c>
      <c r="I10" s="8">
        <f>SUM(I7:I9)</f>
        <v>4</v>
      </c>
      <c r="J10" s="8">
        <f>SUM(J7:J9)</f>
        <v>4</v>
      </c>
      <c r="K10" s="8">
        <f>SUM(K7:K9)</f>
        <v>4</v>
      </c>
      <c r="L10" s="8">
        <f>SUM(L7:L9)</f>
        <v>4</v>
      </c>
      <c r="M10" s="8">
        <f>SUM(M7:M9)</f>
        <v>4</v>
      </c>
      <c r="N10" s="8">
        <f>SUM(N7:N9)</f>
        <v>4</v>
      </c>
      <c r="O10" s="8">
        <f>SUM(O7:O9)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391</v>
      </c>
    </row>
    <row r="3" ht="12.75">
      <c r="A3" t="s">
        <v>392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393</v>
      </c>
    </row>
    <row r="5" spans="1:16" ht="12.75">
      <c r="A5" s="2" t="s">
        <v>356</v>
      </c>
      <c r="B5" s="2" t="s">
        <v>394</v>
      </c>
      <c r="D5" s="2" t="s">
        <v>395</v>
      </c>
      <c r="F5" s="2" t="s">
        <v>396</v>
      </c>
      <c r="H5" s="2" t="s">
        <v>397</v>
      </c>
      <c r="J5" s="2" t="s">
        <v>398</v>
      </c>
      <c r="L5" s="2" t="s">
        <v>399</v>
      </c>
      <c r="N5" s="2" t="s">
        <v>400</v>
      </c>
      <c r="P5" s="2" t="s">
        <v>401</v>
      </c>
    </row>
    <row r="6" spans="2:17" ht="12.75">
      <c r="B6" t="s">
        <v>362</v>
      </c>
      <c r="C6" t="s">
        <v>363</v>
      </c>
      <c r="D6" t="s">
        <v>362</v>
      </c>
      <c r="E6" t="s">
        <v>363</v>
      </c>
      <c r="F6" t="s">
        <v>362</v>
      </c>
      <c r="G6" t="s">
        <v>363</v>
      </c>
      <c r="H6" t="s">
        <v>362</v>
      </c>
      <c r="I6" t="s">
        <v>363</v>
      </c>
      <c r="J6" t="s">
        <v>362</v>
      </c>
      <c r="K6" t="s">
        <v>363</v>
      </c>
      <c r="L6" t="s">
        <v>362</v>
      </c>
      <c r="M6" t="s">
        <v>363</v>
      </c>
      <c r="N6" t="s">
        <v>362</v>
      </c>
      <c r="O6" t="s">
        <v>363</v>
      </c>
      <c r="P6" t="s">
        <v>362</v>
      </c>
      <c r="Q6" t="s">
        <v>363</v>
      </c>
    </row>
    <row r="7" spans="1:17" ht="12.75">
      <c r="A7" t="s">
        <v>364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</row>
    <row r="8" spans="1:17" ht="12.75">
      <c r="A8" t="s">
        <v>368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</row>
    <row r="9" spans="1:17" ht="12.75">
      <c r="A9" t="s">
        <v>371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</row>
    <row r="10" spans="1:17" ht="12.75">
      <c r="A10" t="s">
        <v>372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</row>
    <row r="11" spans="1:17" ht="12.75">
      <c r="A11" s="2" t="s">
        <v>361</v>
      </c>
      <c r="B11" s="6">
        <f>SUM(B7:B10)</f>
        <v>4</v>
      </c>
      <c r="C11" s="6">
        <f>SUM(C7:C10)</f>
        <v>4</v>
      </c>
      <c r="D11" s="6">
        <f>SUM(D7:D10)</f>
        <v>4</v>
      </c>
      <c r="E11" s="6">
        <f>SUM(E7:E10)</f>
        <v>4</v>
      </c>
      <c r="F11" s="6">
        <f>SUM(F7:F10)</f>
        <v>4</v>
      </c>
      <c r="G11" s="6">
        <f>SUM(G7:G10)</f>
        <v>4</v>
      </c>
      <c r="H11" s="6">
        <f>SUM(H7:H10)</f>
        <v>4</v>
      </c>
      <c r="I11" s="6">
        <f>SUM(I7:I10)</f>
        <v>4</v>
      </c>
      <c r="J11" s="6">
        <f>SUM(J7:J10)</f>
        <v>4</v>
      </c>
      <c r="K11" s="6">
        <f>SUM(K7:K10)</f>
        <v>4</v>
      </c>
      <c r="L11" s="6">
        <f>SUM(L7:L10)</f>
        <v>4</v>
      </c>
      <c r="M11" s="6">
        <f>SUM(M7:M10)</f>
        <v>4</v>
      </c>
      <c r="N11" s="6">
        <f>SUM(N7:N10)</f>
        <v>4</v>
      </c>
      <c r="O11" s="6">
        <f>SUM(O7:O10)</f>
        <v>4</v>
      </c>
      <c r="P11" s="6">
        <f>SUM(P7:P10)</f>
        <v>4</v>
      </c>
      <c r="Q11" s="6">
        <f>SUM(Q7:Q10)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402</v>
      </c>
    </row>
    <row r="3" ht="12.75">
      <c r="A3" t="s">
        <v>392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403</v>
      </c>
    </row>
    <row r="5" spans="2:18" ht="12.75">
      <c r="B5" s="2" t="s">
        <v>404</v>
      </c>
      <c r="D5" s="2" t="s">
        <v>405</v>
      </c>
      <c r="F5" s="2" t="s">
        <v>406</v>
      </c>
      <c r="H5" s="2" t="s">
        <v>407</v>
      </c>
      <c r="J5" s="2" t="s">
        <v>408</v>
      </c>
      <c r="L5" s="2" t="s">
        <v>409</v>
      </c>
      <c r="N5" s="2" t="s">
        <v>410</v>
      </c>
      <c r="P5" s="2" t="s">
        <v>411</v>
      </c>
      <c r="R5" s="2" t="s">
        <v>361</v>
      </c>
    </row>
    <row r="6" spans="1:17" ht="12.75">
      <c r="A6" s="2" t="s">
        <v>356</v>
      </c>
      <c r="B6" t="s">
        <v>362</v>
      </c>
      <c r="C6" t="s">
        <v>363</v>
      </c>
      <c r="D6" t="s">
        <v>362</v>
      </c>
      <c r="E6" t="s">
        <v>363</v>
      </c>
      <c r="F6" t="s">
        <v>362</v>
      </c>
      <c r="G6" t="s">
        <v>363</v>
      </c>
      <c r="H6" t="s">
        <v>362</v>
      </c>
      <c r="I6" t="s">
        <v>363</v>
      </c>
      <c r="J6" t="s">
        <v>362</v>
      </c>
      <c r="K6" t="s">
        <v>363</v>
      </c>
      <c r="L6" t="s">
        <v>362</v>
      </c>
      <c r="M6" t="s">
        <v>363</v>
      </c>
      <c r="N6" t="s">
        <v>362</v>
      </c>
      <c r="O6" t="s">
        <v>363</v>
      </c>
      <c r="P6" t="s">
        <v>362</v>
      </c>
      <c r="Q6" t="s">
        <v>363</v>
      </c>
    </row>
    <row r="7" spans="1:18" ht="12.75">
      <c r="A7" t="s">
        <v>366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6">
        <f>SUM(B7:Q7)</f>
        <v>4</v>
      </c>
    </row>
    <row r="8" spans="1:18" ht="12.75">
      <c r="A8" t="s">
        <v>370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6">
        <f>SUM(B8:Q8)</f>
        <v>4</v>
      </c>
    </row>
    <row r="9" spans="1:18" ht="12.75">
      <c r="A9" t="s">
        <v>373</v>
      </c>
      <c r="B9" s="3">
        <v>0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6">
        <f>SUM(B9:Q9)</f>
        <v>4</v>
      </c>
    </row>
    <row r="10" spans="1:18" ht="12.75">
      <c r="A10" t="s">
        <v>376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6">
        <f>SUM(B10:Q10)</f>
        <v>4</v>
      </c>
    </row>
    <row r="11" spans="1:18" ht="12.75">
      <c r="A11" s="2" t="s">
        <v>361</v>
      </c>
      <c r="B11" s="6">
        <f>SUM(B7:B10)</f>
        <v>4</v>
      </c>
      <c r="C11" s="6">
        <f>SUM(C7:C10)</f>
        <v>4</v>
      </c>
      <c r="D11" s="6">
        <f>SUM(D7:D10)</f>
        <v>4</v>
      </c>
      <c r="E11" s="6">
        <f>SUM(E7:E10)</f>
        <v>4</v>
      </c>
      <c r="F11" s="6">
        <f>SUM(F7:F10)</f>
        <v>4</v>
      </c>
      <c r="G11" s="6">
        <f>SUM(G7:G10)</f>
        <v>4</v>
      </c>
      <c r="H11" s="6">
        <f>SUM(H7:H10)</f>
        <v>4</v>
      </c>
      <c r="I11" s="6">
        <f>SUM(I7:I10)</f>
        <v>4</v>
      </c>
      <c r="J11" s="6">
        <f>SUM(J7:J10)</f>
        <v>4</v>
      </c>
      <c r="K11" s="6">
        <f>SUM(K7:K10)</f>
        <v>4</v>
      </c>
      <c r="L11" s="6">
        <f>SUM(L7:L10)</f>
        <v>4</v>
      </c>
      <c r="M11" s="6">
        <f>SUM(M7:M10)</f>
        <v>4</v>
      </c>
      <c r="N11" s="6">
        <f>SUM(N7:N10)</f>
        <v>4</v>
      </c>
      <c r="O11" s="6">
        <f>SUM(O7:O10)</f>
        <v>4</v>
      </c>
      <c r="P11" s="6">
        <f>SUM(P7:P10)</f>
        <v>4</v>
      </c>
      <c r="Q11" s="6">
        <f>SUM(Q7:Q10)</f>
        <v>4</v>
      </c>
      <c r="R11" s="6">
        <f>SUM(R7:R10)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412</v>
      </c>
    </row>
    <row r="5" spans="2:22" ht="12.75">
      <c r="B5" s="2" t="s">
        <v>413</v>
      </c>
      <c r="D5" s="2" t="s">
        <v>411</v>
      </c>
      <c r="F5" s="2" t="s">
        <v>414</v>
      </c>
      <c r="H5" s="2" t="s">
        <v>415</v>
      </c>
      <c r="J5" s="2" t="s">
        <v>416</v>
      </c>
      <c r="L5" s="2" t="s">
        <v>417</v>
      </c>
      <c r="N5" s="2" t="s">
        <v>418</v>
      </c>
      <c r="P5" s="2" t="s">
        <v>419</v>
      </c>
      <c r="R5" s="2" t="s">
        <v>420</v>
      </c>
      <c r="T5" s="2" t="s">
        <v>421</v>
      </c>
      <c r="V5" s="2" t="s">
        <v>422</v>
      </c>
    </row>
    <row r="6" spans="1:21" ht="12.75">
      <c r="A6" s="2" t="s">
        <v>356</v>
      </c>
      <c r="B6" t="s">
        <v>362</v>
      </c>
      <c r="C6" t="s">
        <v>363</v>
      </c>
      <c r="D6" t="s">
        <v>362</v>
      </c>
      <c r="E6" t="s">
        <v>363</v>
      </c>
      <c r="F6" t="s">
        <v>362</v>
      </c>
      <c r="G6" t="s">
        <v>363</v>
      </c>
      <c r="H6" t="s">
        <v>362</v>
      </c>
      <c r="I6" t="s">
        <v>363</v>
      </c>
      <c r="J6" t="s">
        <v>362</v>
      </c>
      <c r="K6" t="s">
        <v>363</v>
      </c>
      <c r="L6" t="s">
        <v>362</v>
      </c>
      <c r="M6" t="s">
        <v>363</v>
      </c>
      <c r="N6" t="s">
        <v>362</v>
      </c>
      <c r="O6" t="s">
        <v>363</v>
      </c>
      <c r="P6" t="s">
        <v>362</v>
      </c>
      <c r="Q6" t="s">
        <v>363</v>
      </c>
      <c r="R6" t="s">
        <v>362</v>
      </c>
      <c r="S6" t="s">
        <v>363</v>
      </c>
      <c r="T6" t="s">
        <v>362</v>
      </c>
      <c r="U6" t="s">
        <v>363</v>
      </c>
    </row>
    <row r="7" spans="1:22" ht="12.75">
      <c r="A7" t="s">
        <v>364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6">
        <f>SUM(B7:U7)</f>
        <v>4</v>
      </c>
    </row>
    <row r="8" spans="1:22" ht="12.75">
      <c r="A8" t="s">
        <v>366</v>
      </c>
      <c r="B8" s="3">
        <v>0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6">
        <f>SUM(B8:U8)</f>
        <v>4</v>
      </c>
    </row>
    <row r="9" spans="1:22" ht="12.75">
      <c r="A9" t="s">
        <v>372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6">
        <f>SUM(B9:U9)</f>
        <v>4</v>
      </c>
    </row>
    <row r="10" spans="1:22" ht="12.75">
      <c r="A10" s="2" t="s">
        <v>361</v>
      </c>
      <c r="B10" s="6">
        <f>SUM(B7:B9)</f>
        <v>4</v>
      </c>
      <c r="C10" s="6">
        <f>SUM(C7:C9)</f>
        <v>4</v>
      </c>
      <c r="D10" s="6">
        <f>SUM(D7:D9)</f>
        <v>4</v>
      </c>
      <c r="E10" s="6">
        <f>SUM(E7:E9)</f>
        <v>4</v>
      </c>
      <c r="F10" s="6">
        <f>SUM(F7:F9)</f>
        <v>4</v>
      </c>
      <c r="G10" s="6">
        <f>SUM(G7:G9)</f>
        <v>4</v>
      </c>
      <c r="H10" s="6">
        <f>SUM(H7:H9)</f>
        <v>4</v>
      </c>
      <c r="I10" s="6">
        <f>SUM(I7:I9)</f>
        <v>4</v>
      </c>
      <c r="J10" s="6">
        <f>SUM(J7:J9)</f>
        <v>4</v>
      </c>
      <c r="K10" s="6">
        <f>SUM(K7:K9)</f>
        <v>4</v>
      </c>
      <c r="L10" s="6">
        <f>SUM(L7:L9)</f>
        <v>4</v>
      </c>
      <c r="M10" s="6">
        <f>SUM(M7:M9)</f>
        <v>4</v>
      </c>
      <c r="N10" s="6">
        <f>SUM(N7:N9)</f>
        <v>4</v>
      </c>
      <c r="O10" s="6">
        <f>SUM(O7:O9)</f>
        <v>4</v>
      </c>
      <c r="P10" s="6">
        <f>SUM(P7:P9)</f>
        <v>4</v>
      </c>
      <c r="Q10" s="6">
        <f>SUM(Q7:Q9)</f>
        <v>4</v>
      </c>
      <c r="R10" s="6">
        <f>SUM(R7:R9)</f>
        <v>4</v>
      </c>
      <c r="S10" s="6">
        <f>SUM(S7:S9)</f>
        <v>4</v>
      </c>
      <c r="T10" s="6">
        <f>SUM(T7:T9)</f>
        <v>4</v>
      </c>
      <c r="U10" s="6">
        <f>SUM(U7:U9)</f>
        <v>4</v>
      </c>
      <c r="V10" s="6">
        <f>SUM(V7:V9)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423</v>
      </c>
    </row>
    <row r="5" spans="1:22" ht="12.75">
      <c r="A5" s="2" t="s">
        <v>424</v>
      </c>
      <c r="B5" s="2" t="s">
        <v>425</v>
      </c>
      <c r="D5" s="2" t="s">
        <v>426</v>
      </c>
      <c r="F5" s="2" t="s">
        <v>427</v>
      </c>
      <c r="H5" s="2" t="s">
        <v>428</v>
      </c>
      <c r="J5" s="2" t="s">
        <v>429</v>
      </c>
      <c r="L5" s="2" t="s">
        <v>430</v>
      </c>
      <c r="N5" s="2" t="s">
        <v>431</v>
      </c>
      <c r="P5" s="2" t="s">
        <v>432</v>
      </c>
      <c r="R5" s="2" t="s">
        <v>433</v>
      </c>
      <c r="T5" s="2" t="s">
        <v>434</v>
      </c>
      <c r="V5" s="2" t="s">
        <v>361</v>
      </c>
    </row>
    <row r="6" spans="1:21" ht="12.75">
      <c r="A6" s="2" t="s">
        <v>356</v>
      </c>
      <c r="B6" t="s">
        <v>362</v>
      </c>
      <c r="C6" t="s">
        <v>363</v>
      </c>
      <c r="D6" t="s">
        <v>362</v>
      </c>
      <c r="E6" t="s">
        <v>363</v>
      </c>
      <c r="F6" t="s">
        <v>362</v>
      </c>
      <c r="G6" t="s">
        <v>363</v>
      </c>
      <c r="H6" t="s">
        <v>362</v>
      </c>
      <c r="I6" t="s">
        <v>363</v>
      </c>
      <c r="J6" t="s">
        <v>362</v>
      </c>
      <c r="K6" t="s">
        <v>363</v>
      </c>
      <c r="L6" t="s">
        <v>362</v>
      </c>
      <c r="M6" t="s">
        <v>363</v>
      </c>
      <c r="N6" t="s">
        <v>362</v>
      </c>
      <c r="O6" t="s">
        <v>363</v>
      </c>
      <c r="P6" t="s">
        <v>362</v>
      </c>
      <c r="Q6" t="s">
        <v>363</v>
      </c>
      <c r="R6" t="s">
        <v>362</v>
      </c>
      <c r="S6" t="s">
        <v>363</v>
      </c>
      <c r="T6" t="s">
        <v>362</v>
      </c>
      <c r="U6" t="s">
        <v>363</v>
      </c>
    </row>
    <row r="7" spans="1:22" ht="12.75">
      <c r="A7" t="s">
        <v>364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6">
        <f>SUM(B7:U7)</f>
        <v>4</v>
      </c>
    </row>
    <row r="8" spans="1:22" ht="12.75">
      <c r="A8" t="s">
        <v>365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6">
        <f>SUM(B8:U8)</f>
        <v>4</v>
      </c>
    </row>
    <row r="9" spans="1:22" ht="12.75">
      <c r="A9" t="s">
        <v>366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6">
        <f>SUM(B9:U9)</f>
        <v>4</v>
      </c>
    </row>
    <row r="10" spans="1:22" ht="12.75">
      <c r="A10" t="s">
        <v>367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6">
        <f>SUM(B10:U10)</f>
        <v>4</v>
      </c>
    </row>
    <row r="11" spans="1:22" ht="12.75">
      <c r="A11" t="s">
        <v>368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1</v>
      </c>
      <c r="P11" s="3">
        <v>1</v>
      </c>
      <c r="Q11" s="3">
        <v>1</v>
      </c>
      <c r="R11" s="3">
        <v>0</v>
      </c>
      <c r="S11" s="3">
        <v>0</v>
      </c>
      <c r="T11" s="3">
        <v>0</v>
      </c>
      <c r="U11" s="3">
        <v>0</v>
      </c>
      <c r="V11" s="6">
        <f>SUM(B11:U11)</f>
        <v>4</v>
      </c>
    </row>
    <row r="12" spans="1:22" ht="12.75">
      <c r="A12" t="s">
        <v>369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6">
        <f>SUM(B12:U12)</f>
        <v>4</v>
      </c>
    </row>
    <row r="13" spans="1:22" ht="12.75">
      <c r="A13" t="s">
        <v>370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0</v>
      </c>
      <c r="L13" s="3">
        <v>0</v>
      </c>
      <c r="M13" s="3">
        <v>0</v>
      </c>
      <c r="N13" s="3">
        <v>2</v>
      </c>
      <c r="O13" s="3">
        <v>0</v>
      </c>
      <c r="P13" s="3">
        <v>0</v>
      </c>
      <c r="Q13" s="3">
        <v>2</v>
      </c>
      <c r="R13" s="3">
        <v>0</v>
      </c>
      <c r="S13" s="3">
        <v>0</v>
      </c>
      <c r="T13" s="3">
        <v>0</v>
      </c>
      <c r="U13" s="3">
        <v>0</v>
      </c>
      <c r="V13" s="6">
        <f>SUM(B13:U13)</f>
        <v>4</v>
      </c>
    </row>
    <row r="14" spans="1:22" ht="12.75">
      <c r="A14" t="s">
        <v>371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6">
        <f>SUM(B14:U14)</f>
        <v>4</v>
      </c>
    </row>
    <row r="15" spans="1:22" ht="12.75">
      <c r="A15" t="s">
        <v>372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1</v>
      </c>
      <c r="J15" s="3">
        <v>1</v>
      </c>
      <c r="K15" s="3">
        <v>1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2</v>
      </c>
      <c r="R15" s="3">
        <v>0</v>
      </c>
      <c r="S15" s="3">
        <v>0</v>
      </c>
      <c r="T15" s="3">
        <v>0</v>
      </c>
      <c r="U15" s="3">
        <v>0</v>
      </c>
      <c r="V15" s="6">
        <f>SUM(B15:U15)</f>
        <v>4</v>
      </c>
    </row>
    <row r="16" spans="1:22" ht="12.75">
      <c r="A16" t="s">
        <v>373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1</v>
      </c>
      <c r="K16" s="3">
        <v>1</v>
      </c>
      <c r="L16" s="3">
        <v>1</v>
      </c>
      <c r="M16" s="3">
        <v>0</v>
      </c>
      <c r="N16" s="3">
        <v>1</v>
      </c>
      <c r="O16" s="3">
        <v>1</v>
      </c>
      <c r="P16" s="3">
        <v>0</v>
      </c>
      <c r="Q16" s="3">
        <v>7</v>
      </c>
      <c r="R16" s="3">
        <v>0</v>
      </c>
      <c r="S16" s="3">
        <v>0</v>
      </c>
      <c r="T16" s="3">
        <v>0</v>
      </c>
      <c r="U16" s="3">
        <v>0</v>
      </c>
      <c r="V16" s="6">
        <f>SUM(B16:U16)</f>
        <v>4</v>
      </c>
    </row>
    <row r="17" spans="1:22" ht="12.75">
      <c r="A17" t="s">
        <v>374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6">
        <f>SUM(B17:U17)</f>
        <v>4</v>
      </c>
    </row>
    <row r="18" spans="1:22" ht="12.75">
      <c r="A18" t="s">
        <v>375</v>
      </c>
      <c r="B18" s="3">
        <v>0</v>
      </c>
      <c r="C18" s="3">
        <v>0</v>
      </c>
      <c r="D18" s="3">
        <v>0</v>
      </c>
      <c r="E18" s="3">
        <v>2</v>
      </c>
      <c r="F18" s="3">
        <v>0</v>
      </c>
      <c r="G18" s="3">
        <v>3</v>
      </c>
      <c r="H18" s="3">
        <v>2</v>
      </c>
      <c r="I18" s="3">
        <v>4</v>
      </c>
      <c r="J18" s="3">
        <v>2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6">
        <f>SUM(B18:U18)</f>
        <v>4</v>
      </c>
    </row>
    <row r="19" spans="1:22" ht="12.75">
      <c r="A19" t="s">
        <v>376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6">
        <f>SUM(B19:U19)</f>
        <v>4</v>
      </c>
    </row>
    <row r="20" spans="1:22" ht="12.75">
      <c r="A20" t="s">
        <v>377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6">
        <f>SUM(B20:U20)</f>
        <v>4</v>
      </c>
    </row>
    <row r="21" spans="1:22" ht="12.75">
      <c r="A21" t="s">
        <v>378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6">
        <f>SUM(B21:U21)</f>
        <v>4</v>
      </c>
    </row>
    <row r="22" spans="1:22" ht="12.75">
      <c r="A22" t="s">
        <v>379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6">
        <f>SUM(B22:U22)</f>
        <v>4</v>
      </c>
    </row>
    <row r="23" spans="1:22" ht="12.75">
      <c r="A23" t="s">
        <v>380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6">
        <f>SUM(B23:U23)</f>
        <v>4</v>
      </c>
    </row>
    <row r="24" spans="1:22" ht="12.75">
      <c r="A24" t="s">
        <v>381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6">
        <f>SUM(B24:U24)</f>
        <v>4</v>
      </c>
    </row>
    <row r="25" spans="1:22" ht="12.75">
      <c r="A25" t="s">
        <v>382</v>
      </c>
      <c r="B25" s="3">
        <v>0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6">
        <f>SUM(B25:U25)</f>
        <v>4</v>
      </c>
    </row>
    <row r="26" spans="1:22" ht="12.75">
      <c r="A26" s="2" t="s">
        <v>361</v>
      </c>
      <c r="B26" s="6">
        <f>SUM(B7:B25)</f>
        <v>4</v>
      </c>
      <c r="C26" s="6">
        <f>SUM(C7:C25)</f>
        <v>4</v>
      </c>
      <c r="D26" s="6">
        <f>SUM(D7:D25)</f>
        <v>4</v>
      </c>
      <c r="E26" s="6">
        <f>SUM(E7:E25)</f>
        <v>4</v>
      </c>
      <c r="F26" s="6">
        <f>SUM(F7:F25)</f>
        <v>4</v>
      </c>
      <c r="G26" s="6">
        <f>SUM(G7:G25)</f>
        <v>4</v>
      </c>
      <c r="H26" s="6">
        <f>SUM(H7:H25)</f>
        <v>4</v>
      </c>
      <c r="I26" s="6">
        <f>SUM(I7:I25)</f>
        <v>4</v>
      </c>
      <c r="J26" s="6">
        <f>SUM(J7:J25)</f>
        <v>4</v>
      </c>
      <c r="K26" s="6">
        <f>SUM(K7:K25)</f>
        <v>4</v>
      </c>
      <c r="L26" s="6">
        <f>SUM(L7:L25)</f>
        <v>4</v>
      </c>
      <c r="M26" s="6">
        <f>SUM(M7:M25)</f>
        <v>4</v>
      </c>
      <c r="N26" s="6">
        <f>SUM(N7:N25)</f>
        <v>4</v>
      </c>
      <c r="O26" s="6">
        <f>SUM(O7:O25)</f>
        <v>4</v>
      </c>
      <c r="P26" s="6">
        <f>SUM(P7:P25)</f>
        <v>4</v>
      </c>
      <c r="Q26" s="6">
        <f>SUM(Q7:Q25)</f>
        <v>4</v>
      </c>
      <c r="R26" s="6">
        <f>SUM(R7:R25)</f>
        <v>4</v>
      </c>
      <c r="S26" s="6">
        <f>SUM(S7:S25)</f>
        <v>4</v>
      </c>
      <c r="T26" s="6">
        <f>SUM(T7:T25)</f>
        <v>4</v>
      </c>
      <c r="U26" s="6">
        <f>SUM(U7:U25)</f>
        <v>4</v>
      </c>
      <c r="V26" s="6">
        <f>SUM(V7:V25)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435</v>
      </c>
    </row>
    <row r="5" spans="1:26" ht="12.75">
      <c r="A5" s="2" t="s">
        <v>436</v>
      </c>
      <c r="B5" s="2" t="s">
        <v>437</v>
      </c>
      <c r="D5" s="2" t="s">
        <v>438</v>
      </c>
      <c r="F5" s="2" t="s">
        <v>439</v>
      </c>
      <c r="H5" s="2" t="s">
        <v>440</v>
      </c>
      <c r="J5" s="2" t="s">
        <v>441</v>
      </c>
      <c r="L5" s="2" t="s">
        <v>442</v>
      </c>
      <c r="N5" s="2" t="s">
        <v>443</v>
      </c>
      <c r="P5" s="2" t="s">
        <v>444</v>
      </c>
      <c r="R5" s="2" t="s">
        <v>445</v>
      </c>
      <c r="T5" s="2" t="s">
        <v>446</v>
      </c>
      <c r="V5" s="2" t="s">
        <v>447</v>
      </c>
      <c r="X5" s="2" t="s">
        <v>448</v>
      </c>
      <c r="Z5" s="2" t="s">
        <v>361</v>
      </c>
    </row>
    <row r="6" spans="1:25" ht="12.75">
      <c r="A6" s="2" t="s">
        <v>356</v>
      </c>
      <c r="B6" t="s">
        <v>362</v>
      </c>
      <c r="C6" t="s">
        <v>363</v>
      </c>
      <c r="D6" t="s">
        <v>362</v>
      </c>
      <c r="E6" t="s">
        <v>363</v>
      </c>
      <c r="F6" t="s">
        <v>362</v>
      </c>
      <c r="G6" t="s">
        <v>363</v>
      </c>
      <c r="H6" t="s">
        <v>362</v>
      </c>
      <c r="I6" t="s">
        <v>363</v>
      </c>
      <c r="J6" t="s">
        <v>362</v>
      </c>
      <c r="K6" t="s">
        <v>363</v>
      </c>
      <c r="L6" t="s">
        <v>362</v>
      </c>
      <c r="M6" t="s">
        <v>363</v>
      </c>
      <c r="N6" t="s">
        <v>362</v>
      </c>
      <c r="O6" t="s">
        <v>363</v>
      </c>
      <c r="P6" t="s">
        <v>362</v>
      </c>
      <c r="Q6" t="s">
        <v>363</v>
      </c>
      <c r="R6" t="s">
        <v>362</v>
      </c>
      <c r="S6" t="s">
        <v>363</v>
      </c>
      <c r="T6" t="s">
        <v>362</v>
      </c>
      <c r="U6" t="s">
        <v>363</v>
      </c>
      <c r="V6" t="s">
        <v>362</v>
      </c>
      <c r="W6" t="s">
        <v>363</v>
      </c>
      <c r="X6" t="s">
        <v>362</v>
      </c>
      <c r="Y6" t="s">
        <v>363</v>
      </c>
    </row>
    <row r="7" spans="1:26" ht="12.75">
      <c r="A7" t="s">
        <v>364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6">
        <f>SUM(B7:Y7)</f>
        <v>4</v>
      </c>
    </row>
    <row r="8" spans="1:26" ht="12.75">
      <c r="A8" t="s">
        <v>365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6">
        <f>SUM(B8:Y8)</f>
        <v>4</v>
      </c>
    </row>
    <row r="9" spans="1:26" ht="12.75">
      <c r="A9" t="s">
        <v>366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6">
        <f>SUM(B9:Y9)</f>
        <v>4</v>
      </c>
    </row>
    <row r="10" spans="1:26" ht="12.75">
      <c r="A10" t="s">
        <v>367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1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6">
        <f>SUM(B10:Y10)</f>
        <v>4</v>
      </c>
    </row>
    <row r="11" spans="1:26" ht="12.75">
      <c r="A11" t="s">
        <v>368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</v>
      </c>
      <c r="S11" s="3">
        <v>0</v>
      </c>
      <c r="T11" s="3">
        <v>0</v>
      </c>
      <c r="U11" s="3">
        <v>2</v>
      </c>
      <c r="V11" s="3">
        <v>1</v>
      </c>
      <c r="W11" s="3">
        <v>0</v>
      </c>
      <c r="X11" s="3">
        <v>0</v>
      </c>
      <c r="Y11" s="3">
        <v>0</v>
      </c>
      <c r="Z11" s="6">
        <f>SUM(B11:Y11)</f>
        <v>4</v>
      </c>
    </row>
    <row r="12" spans="1:26" ht="12.75">
      <c r="A12" t="s">
        <v>369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6">
        <f>SUM(B12:Y12)</f>
        <v>4</v>
      </c>
    </row>
    <row r="13" spans="1:26" ht="12.75">
      <c r="A13" t="s">
        <v>370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4</v>
      </c>
      <c r="S13" s="3">
        <v>0</v>
      </c>
      <c r="T13" s="3">
        <v>0</v>
      </c>
      <c r="U13" s="3">
        <v>2</v>
      </c>
      <c r="V13" s="3">
        <v>0</v>
      </c>
      <c r="W13" s="3">
        <v>0</v>
      </c>
      <c r="X13" s="3">
        <v>0</v>
      </c>
      <c r="Y13" s="3">
        <v>0</v>
      </c>
      <c r="Z13" s="6">
        <f>SUM(B13:Y13)</f>
        <v>4</v>
      </c>
    </row>
    <row r="14" spans="1:26" ht="12.75">
      <c r="A14" t="s">
        <v>371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2</v>
      </c>
      <c r="S14" s="3">
        <v>0</v>
      </c>
      <c r="T14" s="3">
        <v>1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6">
        <f>SUM(B14:Y14)</f>
        <v>4</v>
      </c>
    </row>
    <row r="15" spans="1:26" ht="12.75">
      <c r="A15" t="s">
        <v>372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2</v>
      </c>
      <c r="P15" s="3">
        <v>0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6">
        <f>SUM(B15:Y15)</f>
        <v>4</v>
      </c>
    </row>
    <row r="16" spans="1:26" ht="12.75">
      <c r="A16" t="s">
        <v>373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2</v>
      </c>
      <c r="P16" s="3">
        <v>0</v>
      </c>
      <c r="Q16" s="3">
        <v>0</v>
      </c>
      <c r="R16" s="3">
        <v>2</v>
      </c>
      <c r="S16" s="3">
        <v>6</v>
      </c>
      <c r="T16" s="3">
        <v>0</v>
      </c>
      <c r="U16" s="3">
        <v>2</v>
      </c>
      <c r="V16" s="3">
        <v>0</v>
      </c>
      <c r="W16" s="3">
        <v>0</v>
      </c>
      <c r="X16" s="3">
        <v>0</v>
      </c>
      <c r="Y16" s="3">
        <v>0</v>
      </c>
      <c r="Z16" s="6">
        <f>SUM(B16:Y16)</f>
        <v>4</v>
      </c>
    </row>
    <row r="17" spans="1:26" ht="12.75">
      <c r="A17" t="s">
        <v>374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6">
        <f>SUM(B17:Y17)</f>
        <v>4</v>
      </c>
    </row>
    <row r="18" spans="1:26" ht="12.75">
      <c r="A18" t="s">
        <v>375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1</v>
      </c>
      <c r="M18" s="3">
        <v>5</v>
      </c>
      <c r="N18" s="3">
        <v>1</v>
      </c>
      <c r="O18" s="3">
        <v>1</v>
      </c>
      <c r="P18" s="3">
        <v>2</v>
      </c>
      <c r="Q18" s="3">
        <v>1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6">
        <f>SUM(B18:Y18)</f>
        <v>4</v>
      </c>
    </row>
    <row r="19" spans="1:26" ht="12.75">
      <c r="A19" t="s">
        <v>376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6">
        <f>SUM(B19:Y19)</f>
        <v>4</v>
      </c>
    </row>
    <row r="20" spans="1:26" ht="12.75">
      <c r="A20" t="s">
        <v>377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1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6">
        <f>SUM(B20:Y20)</f>
        <v>4</v>
      </c>
    </row>
    <row r="21" spans="1:26" ht="12.75">
      <c r="A21" t="s">
        <v>378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6">
        <f>SUM(B21:Y21)</f>
        <v>4</v>
      </c>
    </row>
    <row r="22" spans="1:26" ht="12.75">
      <c r="A22" t="s">
        <v>379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6">
        <f>SUM(B22:Y22)</f>
        <v>4</v>
      </c>
    </row>
    <row r="23" spans="1:26" ht="12.75">
      <c r="A23" t="s">
        <v>380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6">
        <f>SUM(B23:Y23)</f>
        <v>4</v>
      </c>
    </row>
    <row r="24" spans="1:26" ht="12.75">
      <c r="A24" t="s">
        <v>381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6">
        <f>SUM(B24:Y24)</f>
        <v>4</v>
      </c>
    </row>
    <row r="25" spans="1:26" ht="12.75">
      <c r="A25" t="s">
        <v>382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6">
        <f>SUM(B25:Y25)</f>
        <v>4</v>
      </c>
    </row>
    <row r="26" spans="1:26" ht="12.75">
      <c r="A26" s="2" t="s">
        <v>361</v>
      </c>
      <c r="B26" s="6">
        <f>SUM(B7:B25)</f>
        <v>4</v>
      </c>
      <c r="C26" s="6">
        <f>SUM(C7:C25)</f>
        <v>4</v>
      </c>
      <c r="D26" s="6">
        <f>SUM(D7:D25)</f>
        <v>4</v>
      </c>
      <c r="E26" s="6">
        <f>SUM(E7:E25)</f>
        <v>4</v>
      </c>
      <c r="F26" s="6">
        <f>SUM(F7:F25)</f>
        <v>4</v>
      </c>
      <c r="G26" s="6">
        <f>SUM(G7:G25)</f>
        <v>4</v>
      </c>
      <c r="H26" s="6">
        <f>SUM(H7:H25)</f>
        <v>4</v>
      </c>
      <c r="I26" s="6">
        <f>SUM(I7:I25)</f>
        <v>4</v>
      </c>
      <c r="J26" s="6">
        <f>SUM(J7:J25)</f>
        <v>4</v>
      </c>
      <c r="K26" s="6">
        <f>SUM(K7:K25)</f>
        <v>4</v>
      </c>
      <c r="L26" s="6">
        <f>SUM(L7:L25)</f>
        <v>4</v>
      </c>
      <c r="M26" s="6">
        <f>SUM(M7:M25)</f>
        <v>4</v>
      </c>
      <c r="N26" s="6">
        <f>SUM(N7:N25)</f>
        <v>4</v>
      </c>
      <c r="O26" s="6">
        <f>SUM(O7:O25)</f>
        <v>4</v>
      </c>
      <c r="P26" s="6">
        <f>SUM(P7:P25)</f>
        <v>4</v>
      </c>
      <c r="Q26" s="6">
        <f>SUM(Q7:Q25)</f>
        <v>4</v>
      </c>
      <c r="R26" s="6">
        <f>SUM(R7:R25)</f>
        <v>4</v>
      </c>
      <c r="S26" s="6">
        <f>SUM(S7:S25)</f>
        <v>4</v>
      </c>
      <c r="T26" s="6">
        <f>SUM(T7:T25)</f>
        <v>4</v>
      </c>
      <c r="U26" s="6">
        <f>SUM(U7:U25)</f>
        <v>4</v>
      </c>
      <c r="V26" s="6">
        <f>SUM(V7:V25)</f>
        <v>4</v>
      </c>
      <c r="W26" s="6">
        <f>SUM(W7:W25)</f>
        <v>4</v>
      </c>
      <c r="X26" s="6">
        <f>SUM(X7:X25)</f>
        <v>4</v>
      </c>
      <c r="Y26" s="6">
        <f>SUM(Y7:Y25)</f>
        <v>4</v>
      </c>
      <c r="Z26" s="6">
        <f>SUM(Z7:Z25)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449</v>
      </c>
    </row>
    <row r="5" spans="2:14" ht="12.75">
      <c r="B5" s="2" t="s">
        <v>450</v>
      </c>
      <c r="D5" s="2" t="s">
        <v>451</v>
      </c>
      <c r="F5" s="2" t="s">
        <v>452</v>
      </c>
      <c r="H5" s="2" t="s">
        <v>453</v>
      </c>
      <c r="J5" s="2" t="s">
        <v>454</v>
      </c>
      <c r="L5" s="2" t="s">
        <v>455</v>
      </c>
      <c r="N5" s="2" t="s">
        <v>422</v>
      </c>
    </row>
    <row r="6" spans="1:13" ht="12.75">
      <c r="A6" s="2" t="s">
        <v>356</v>
      </c>
      <c r="B6" t="s">
        <v>362</v>
      </c>
      <c r="C6" t="s">
        <v>363</v>
      </c>
      <c r="D6" t="s">
        <v>362</v>
      </c>
      <c r="E6" t="s">
        <v>363</v>
      </c>
      <c r="F6" t="s">
        <v>362</v>
      </c>
      <c r="G6" t="s">
        <v>363</v>
      </c>
      <c r="H6" t="s">
        <v>362</v>
      </c>
      <c r="I6" t="s">
        <v>363</v>
      </c>
      <c r="J6" t="s">
        <v>362</v>
      </c>
      <c r="K6" t="s">
        <v>363</v>
      </c>
      <c r="L6" t="s">
        <v>362</v>
      </c>
      <c r="M6" t="s">
        <v>363</v>
      </c>
    </row>
    <row r="7" spans="1:14" ht="12.75">
      <c r="A7" t="s">
        <v>364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6">
        <f>SUM(B7:M7)</f>
        <v>4</v>
      </c>
    </row>
    <row r="8" spans="1:14" ht="12.75">
      <c r="A8" t="s">
        <v>365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</v>
      </c>
      <c r="M8" s="3">
        <v>0</v>
      </c>
      <c r="N8" s="6">
        <f>SUM(B8:M8)</f>
        <v>4</v>
      </c>
    </row>
    <row r="9" spans="1:14" ht="12.75">
      <c r="A9" t="s">
        <v>366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6">
        <f>SUM(B9:M9)</f>
        <v>4</v>
      </c>
    </row>
    <row r="10" spans="1:14" ht="12.75">
      <c r="A10" t="s">
        <v>367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6">
        <f>SUM(B10:M10)</f>
        <v>4</v>
      </c>
    </row>
    <row r="11" spans="1:14" ht="12.75">
      <c r="A11" t="s">
        <v>368</v>
      </c>
      <c r="B11" s="3">
        <v>0</v>
      </c>
      <c r="C11" s="3">
        <v>0</v>
      </c>
      <c r="D11" s="3">
        <v>1</v>
      </c>
      <c r="E11" s="3">
        <v>2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6">
        <f>SUM(B11:M11)</f>
        <v>4</v>
      </c>
    </row>
    <row r="12" spans="1:14" ht="12.75">
      <c r="A12" t="s">
        <v>369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6">
        <f>SUM(B12:M12)</f>
        <v>4</v>
      </c>
    </row>
    <row r="13" spans="1:14" ht="12.75">
      <c r="A13" t="s">
        <v>370</v>
      </c>
      <c r="B13" s="3">
        <v>0</v>
      </c>
      <c r="C13" s="3">
        <v>0</v>
      </c>
      <c r="D13" s="3">
        <v>4</v>
      </c>
      <c r="E13" s="3">
        <v>2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6">
        <f>SUM(B13:M13)</f>
        <v>4</v>
      </c>
    </row>
    <row r="14" spans="1:14" ht="12.75">
      <c r="A14" t="s">
        <v>371</v>
      </c>
      <c r="B14" s="3">
        <v>2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6">
        <f>SUM(B14:M14)</f>
        <v>4</v>
      </c>
    </row>
    <row r="15" spans="1:14" ht="12.75">
      <c r="A15" t="s">
        <v>372</v>
      </c>
      <c r="B15" s="3">
        <v>0</v>
      </c>
      <c r="C15" s="3">
        <v>1</v>
      </c>
      <c r="D15" s="3">
        <v>2</v>
      </c>
      <c r="E15" s="3">
        <v>1</v>
      </c>
      <c r="F15" s="3">
        <v>0</v>
      </c>
      <c r="G15" s="3">
        <v>1</v>
      </c>
      <c r="H15" s="3">
        <v>0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6">
        <f>SUM(B15:M15)</f>
        <v>4</v>
      </c>
    </row>
    <row r="16" spans="1:14" ht="12.75">
      <c r="A16" t="s">
        <v>373</v>
      </c>
      <c r="B16" s="3">
        <v>1</v>
      </c>
      <c r="C16" s="3">
        <v>2</v>
      </c>
      <c r="D16" s="3">
        <v>2</v>
      </c>
      <c r="E16" s="3">
        <v>7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6">
        <f>SUM(B16:M16)</f>
        <v>4</v>
      </c>
    </row>
    <row r="17" spans="1:14" ht="12.75">
      <c r="A17" t="s">
        <v>374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6">
        <f>SUM(B17:M17)</f>
        <v>4</v>
      </c>
    </row>
    <row r="18" spans="1:14" ht="12.75">
      <c r="A18" t="s">
        <v>375</v>
      </c>
      <c r="B18" s="3">
        <v>2</v>
      </c>
      <c r="C18" s="3">
        <v>1</v>
      </c>
      <c r="D18" s="3">
        <v>2</v>
      </c>
      <c r="E18" s="3">
        <v>5</v>
      </c>
      <c r="F18" s="3">
        <v>0</v>
      </c>
      <c r="G18" s="3">
        <v>1</v>
      </c>
      <c r="H18" s="3">
        <v>0</v>
      </c>
      <c r="I18" s="3">
        <v>2</v>
      </c>
      <c r="J18" s="3">
        <v>0</v>
      </c>
      <c r="K18" s="3">
        <v>0</v>
      </c>
      <c r="L18" s="3">
        <v>0</v>
      </c>
      <c r="M18" s="3">
        <v>1</v>
      </c>
      <c r="N18" s="6">
        <f>SUM(B18:M18)</f>
        <v>4</v>
      </c>
    </row>
    <row r="19" spans="1:14" ht="12.75">
      <c r="A19" t="s">
        <v>376</v>
      </c>
      <c r="B19" s="3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6">
        <f>SUM(B19:M19)</f>
        <v>4</v>
      </c>
    </row>
    <row r="20" spans="1:14" ht="12.75">
      <c r="A20" t="s">
        <v>377</v>
      </c>
      <c r="B20" s="3">
        <v>1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6">
        <f>SUM(B20:M20)</f>
        <v>4</v>
      </c>
    </row>
    <row r="21" spans="1:14" ht="12.75">
      <c r="A21" t="s">
        <v>378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6">
        <f>SUM(B21:M21)</f>
        <v>4</v>
      </c>
    </row>
    <row r="22" spans="1:14" ht="12.75">
      <c r="A22" t="s">
        <v>379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6">
        <f>SUM(B22:M22)</f>
        <v>4</v>
      </c>
    </row>
    <row r="23" spans="1:14" ht="12.75">
      <c r="A23" t="s">
        <v>380</v>
      </c>
      <c r="B23" s="3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6">
        <f>SUM(B23:M23)</f>
        <v>4</v>
      </c>
    </row>
    <row r="24" spans="1:14" ht="12.75">
      <c r="A24" t="s">
        <v>381</v>
      </c>
      <c r="B24" s="3">
        <v>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6">
        <f>SUM(B24:M24)</f>
        <v>4</v>
      </c>
    </row>
    <row r="25" spans="1:14" ht="12.75">
      <c r="A25" t="s">
        <v>382</v>
      </c>
      <c r="B25" s="3">
        <v>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6">
        <f>SUM(B25:M25)</f>
        <v>4</v>
      </c>
    </row>
    <row r="26" spans="1:14" ht="12.75">
      <c r="A26" s="2" t="s">
        <v>361</v>
      </c>
      <c r="B26" s="6">
        <f>SUM(B7:B25)</f>
        <v>4</v>
      </c>
      <c r="C26" s="6">
        <f>SUM(C7:C25)</f>
        <v>4</v>
      </c>
      <c r="D26" s="6">
        <f>SUM(D7:D25)</f>
        <v>4</v>
      </c>
      <c r="E26" s="6">
        <f>SUM(E7:E25)</f>
        <v>4</v>
      </c>
      <c r="F26" s="6">
        <f>SUM(F7:F25)</f>
        <v>4</v>
      </c>
      <c r="G26" s="6">
        <f>SUM(G7:G25)</f>
        <v>4</v>
      </c>
      <c r="H26" s="6">
        <f>SUM(H7:H25)</f>
        <v>4</v>
      </c>
      <c r="I26" s="6">
        <f>SUM(I7:I25)</f>
        <v>4</v>
      </c>
      <c r="J26" s="6">
        <f>SUM(J7:J25)</f>
        <v>4</v>
      </c>
      <c r="K26" s="6">
        <f>SUM(K7:K25)</f>
        <v>4</v>
      </c>
      <c r="L26" s="6">
        <f>SUM(L7:L25)</f>
        <v>4</v>
      </c>
      <c r="M26" s="6">
        <f>SUM(M7:M25)</f>
        <v>4</v>
      </c>
      <c r="N26" s="6">
        <f>SUM(N7:N25)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75</v>
      </c>
    </row>
    <row r="3" ht="12.75">
      <c r="A3" s="2" t="s">
        <v>76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456</v>
      </c>
    </row>
    <row r="5" spans="2:20" ht="12.75">
      <c r="B5" s="2" t="s">
        <v>123</v>
      </c>
      <c r="D5" s="2" t="s">
        <v>457</v>
      </c>
      <c r="F5" s="2" t="s">
        <v>458</v>
      </c>
      <c r="H5" s="2" t="s">
        <v>459</v>
      </c>
      <c r="J5" s="2" t="s">
        <v>460</v>
      </c>
      <c r="L5" s="2" t="s">
        <v>461</v>
      </c>
      <c r="N5" s="2" t="s">
        <v>462</v>
      </c>
      <c r="P5" s="2" t="s">
        <v>463</v>
      </c>
      <c r="R5" s="2" t="s">
        <v>464</v>
      </c>
      <c r="T5" s="2" t="s">
        <v>361</v>
      </c>
    </row>
    <row r="6" spans="1:19" ht="12.75">
      <c r="A6" s="2" t="s">
        <v>356</v>
      </c>
      <c r="B6" t="s">
        <v>362</v>
      </c>
      <c r="C6" t="s">
        <v>363</v>
      </c>
      <c r="D6" t="s">
        <v>362</v>
      </c>
      <c r="E6" t="s">
        <v>363</v>
      </c>
      <c r="F6" t="s">
        <v>362</v>
      </c>
      <c r="G6" t="s">
        <v>363</v>
      </c>
      <c r="H6" t="s">
        <v>362</v>
      </c>
      <c r="I6" t="s">
        <v>363</v>
      </c>
      <c r="J6" t="s">
        <v>362</v>
      </c>
      <c r="K6" t="s">
        <v>363</v>
      </c>
      <c r="L6" t="s">
        <v>362</v>
      </c>
      <c r="M6" t="s">
        <v>363</v>
      </c>
      <c r="N6" t="s">
        <v>362</v>
      </c>
      <c r="O6" t="s">
        <v>363</v>
      </c>
      <c r="P6" t="s">
        <v>362</v>
      </c>
      <c r="Q6" t="s">
        <v>363</v>
      </c>
      <c r="R6" t="s">
        <v>362</v>
      </c>
      <c r="S6" t="s">
        <v>363</v>
      </c>
    </row>
    <row r="7" spans="1:20" ht="12.75">
      <c r="A7" t="s">
        <v>364</v>
      </c>
      <c r="B7" s="3">
        <v>0</v>
      </c>
      <c r="C7" s="3">
        <v>20</v>
      </c>
      <c r="D7" s="3">
        <v>0</v>
      </c>
      <c r="E7" s="3">
        <v>42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3</v>
      </c>
      <c r="T7" s="6">
        <f>SUM(B7:S7)</f>
        <v>4</v>
      </c>
    </row>
    <row r="8" spans="1:20" ht="12.75">
      <c r="A8" t="s">
        <v>365</v>
      </c>
      <c r="B8" s="3">
        <v>16</v>
      </c>
      <c r="C8" s="3">
        <v>0</v>
      </c>
      <c r="D8" s="3">
        <v>23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2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6">
        <f>SUM(B8:S8)</f>
        <v>4</v>
      </c>
    </row>
    <row r="9" spans="1:20" ht="12.75">
      <c r="A9" t="s">
        <v>366</v>
      </c>
      <c r="B9" s="3">
        <v>36</v>
      </c>
      <c r="C9" s="3">
        <v>6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6">
        <f>SUM(B9:S9)</f>
        <v>4</v>
      </c>
    </row>
    <row r="10" spans="1:20" ht="12.75">
      <c r="A10" t="s">
        <v>367</v>
      </c>
      <c r="B10" s="3">
        <v>49</v>
      </c>
      <c r="C10" s="3">
        <v>39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6">
        <f>SUM(B10:S10)</f>
        <v>4</v>
      </c>
    </row>
    <row r="11" spans="1:20" ht="12.75">
      <c r="A11" t="s">
        <v>368</v>
      </c>
      <c r="B11" s="3">
        <v>56</v>
      </c>
      <c r="C11" s="3">
        <v>61</v>
      </c>
      <c r="D11" s="3">
        <v>3</v>
      </c>
      <c r="E11" s="3">
        <v>17</v>
      </c>
      <c r="F11" s="3">
        <v>0</v>
      </c>
      <c r="G11" s="3">
        <v>0</v>
      </c>
      <c r="H11" s="3">
        <v>0</v>
      </c>
      <c r="I11" s="3">
        <v>23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6">
        <f>SUM(B11:S11)</f>
        <v>4</v>
      </c>
    </row>
    <row r="12" spans="1:20" ht="12.75">
      <c r="A12" t="s">
        <v>369</v>
      </c>
      <c r="B12" s="3">
        <v>0</v>
      </c>
      <c r="C12" s="3">
        <v>32</v>
      </c>
      <c r="D12" s="3">
        <v>0</v>
      </c>
      <c r="E12" s="3">
        <v>11</v>
      </c>
      <c r="F12" s="3">
        <v>0</v>
      </c>
      <c r="G12" s="3">
        <v>0</v>
      </c>
      <c r="H12" s="3">
        <v>0</v>
      </c>
      <c r="I12" s="3">
        <v>8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6">
        <f>SUM(B12:S12)</f>
        <v>4</v>
      </c>
    </row>
    <row r="13" spans="1:20" ht="12.75">
      <c r="A13" t="s">
        <v>370</v>
      </c>
      <c r="B13" s="3">
        <v>220</v>
      </c>
      <c r="C13" s="3">
        <v>80</v>
      </c>
      <c r="D13" s="3">
        <v>69</v>
      </c>
      <c r="E13" s="3">
        <v>0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0</v>
      </c>
      <c r="L13" s="3">
        <v>7</v>
      </c>
      <c r="M13" s="3">
        <v>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6">
        <f>SUM(B13:S13)</f>
        <v>4</v>
      </c>
    </row>
    <row r="14" spans="1:20" ht="12.75">
      <c r="A14" t="s">
        <v>371</v>
      </c>
      <c r="B14" s="3">
        <v>71</v>
      </c>
      <c r="C14" s="3">
        <v>67</v>
      </c>
      <c r="D14" s="3">
        <v>142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6</v>
      </c>
      <c r="M14" s="3">
        <v>6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  <c r="T14" s="6">
        <f>SUM(B14:S14)</f>
        <v>4</v>
      </c>
    </row>
    <row r="15" spans="1:20" ht="12.75">
      <c r="A15" t="s">
        <v>372</v>
      </c>
      <c r="B15" s="3">
        <v>57</v>
      </c>
      <c r="C15" s="3">
        <v>103</v>
      </c>
      <c r="D15" s="3">
        <v>0</v>
      </c>
      <c r="E15" s="3">
        <v>50</v>
      </c>
      <c r="F15" s="3">
        <v>0</v>
      </c>
      <c r="G15" s="3">
        <v>100</v>
      </c>
      <c r="H15" s="3">
        <v>0</v>
      </c>
      <c r="I15" s="3">
        <v>25</v>
      </c>
      <c r="J15" s="3">
        <v>0</v>
      </c>
      <c r="K15" s="3">
        <v>0</v>
      </c>
      <c r="L15" s="3">
        <v>4</v>
      </c>
      <c r="M15" s="3">
        <v>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6">
        <f>SUM(B15:S15)</f>
        <v>4</v>
      </c>
    </row>
    <row r="16" spans="1:20" ht="12.75">
      <c r="A16" t="s">
        <v>373</v>
      </c>
      <c r="B16" s="3">
        <v>101</v>
      </c>
      <c r="C16" s="3">
        <v>376</v>
      </c>
      <c r="D16" s="3">
        <v>28</v>
      </c>
      <c r="E16" s="3">
        <v>40</v>
      </c>
      <c r="F16" s="3">
        <v>0</v>
      </c>
      <c r="G16" s="3">
        <v>6</v>
      </c>
      <c r="H16" s="3">
        <v>35</v>
      </c>
      <c r="I16" s="3">
        <v>49</v>
      </c>
      <c r="J16" s="3">
        <v>0</v>
      </c>
      <c r="K16" s="3">
        <v>0</v>
      </c>
      <c r="L16" s="3">
        <v>5</v>
      </c>
      <c r="M16" s="3">
        <v>33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6">
        <f>SUM(B16:S16)</f>
        <v>4</v>
      </c>
    </row>
    <row r="17" spans="1:20" ht="12.75">
      <c r="A17" t="s">
        <v>374</v>
      </c>
      <c r="B17" s="3">
        <v>40</v>
      </c>
      <c r="C17" s="3">
        <v>0</v>
      </c>
      <c r="D17" s="3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3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6">
        <f>SUM(B17:S17)</f>
        <v>4</v>
      </c>
    </row>
    <row r="18" spans="1:20" ht="12.75">
      <c r="A18" t="s">
        <v>375</v>
      </c>
      <c r="B18" s="3">
        <v>140</v>
      </c>
      <c r="C18" s="3">
        <v>329</v>
      </c>
      <c r="D18" s="3">
        <v>11</v>
      </c>
      <c r="E18" s="3">
        <v>87</v>
      </c>
      <c r="F18" s="3">
        <v>0</v>
      </c>
      <c r="G18" s="3">
        <v>0</v>
      </c>
      <c r="H18" s="3">
        <v>36</v>
      </c>
      <c r="I18" s="3">
        <v>34</v>
      </c>
      <c r="J18" s="3">
        <v>0</v>
      </c>
      <c r="K18" s="3">
        <v>0</v>
      </c>
      <c r="L18" s="3">
        <v>6</v>
      </c>
      <c r="M18" s="3">
        <v>19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6">
        <f>SUM(B18:S18)</f>
        <v>4</v>
      </c>
    </row>
    <row r="19" spans="1:20" ht="12.75">
      <c r="A19" t="s">
        <v>376</v>
      </c>
      <c r="B19" s="3">
        <v>122</v>
      </c>
      <c r="C19" s="3">
        <v>47</v>
      </c>
      <c r="D19" s="3">
        <v>0</v>
      </c>
      <c r="E19" s="3">
        <v>0</v>
      </c>
      <c r="F19" s="3">
        <v>0</v>
      </c>
      <c r="G19" s="3">
        <v>0</v>
      </c>
      <c r="H19" s="3">
        <v>27</v>
      </c>
      <c r="I19" s="3">
        <v>1</v>
      </c>
      <c r="J19" s="3">
        <v>0</v>
      </c>
      <c r="K19" s="3">
        <v>0</v>
      </c>
      <c r="L19" s="3">
        <v>4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6">
        <f>SUM(B19:S19)</f>
        <v>4</v>
      </c>
    </row>
    <row r="20" spans="1:20" ht="12.75">
      <c r="A20" t="s">
        <v>377</v>
      </c>
      <c r="B20" s="3">
        <v>38</v>
      </c>
      <c r="C20" s="3">
        <v>29</v>
      </c>
      <c r="D20" s="3">
        <v>0</v>
      </c>
      <c r="E20" s="3">
        <v>0</v>
      </c>
      <c r="F20" s="3">
        <v>0</v>
      </c>
      <c r="G20" s="3">
        <v>0</v>
      </c>
      <c r="H20" s="3">
        <v>14</v>
      </c>
      <c r="I20" s="3">
        <v>0</v>
      </c>
      <c r="J20" s="3">
        <v>0</v>
      </c>
      <c r="K20" s="3">
        <v>0</v>
      </c>
      <c r="L20" s="3">
        <v>2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6">
        <f>SUM(B20:S20)</f>
        <v>4</v>
      </c>
    </row>
    <row r="21" spans="1:20" ht="12.75">
      <c r="A21" t="s">
        <v>378</v>
      </c>
      <c r="B21" s="3">
        <v>0</v>
      </c>
      <c r="C21" s="3">
        <v>36</v>
      </c>
      <c r="D21" s="3">
        <v>0</v>
      </c>
      <c r="E21" s="3">
        <v>18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6">
        <f>SUM(B21:S21)</f>
        <v>4</v>
      </c>
    </row>
    <row r="22" spans="1:20" ht="12.75">
      <c r="A22" t="s">
        <v>379</v>
      </c>
      <c r="B22" s="3">
        <v>36</v>
      </c>
      <c r="C22" s="3">
        <v>0</v>
      </c>
      <c r="D22" s="3">
        <v>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6">
        <f>SUM(B22:S22)</f>
        <v>4</v>
      </c>
    </row>
    <row r="23" spans="1:20" ht="12.75">
      <c r="A23" t="s">
        <v>380</v>
      </c>
      <c r="B23" s="3">
        <v>17</v>
      </c>
      <c r="C23" s="3">
        <v>22</v>
      </c>
      <c r="D23" s="3">
        <v>10</v>
      </c>
      <c r="E23" s="3">
        <v>0</v>
      </c>
      <c r="F23" s="3">
        <v>0</v>
      </c>
      <c r="G23" s="3">
        <v>0</v>
      </c>
      <c r="H23" s="3">
        <v>0</v>
      </c>
      <c r="I23" s="3">
        <v>30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6">
        <f>SUM(B23:S23)</f>
        <v>4</v>
      </c>
    </row>
    <row r="24" spans="1:20" ht="12.75">
      <c r="A24" t="s">
        <v>381</v>
      </c>
      <c r="B24" s="3">
        <v>40</v>
      </c>
      <c r="C24" s="3">
        <v>0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6">
        <f>SUM(B24:S24)</f>
        <v>4</v>
      </c>
    </row>
    <row r="25" spans="1:20" ht="12.75">
      <c r="A25" t="s">
        <v>382</v>
      </c>
      <c r="B25" s="3">
        <v>57</v>
      </c>
      <c r="C25" s="3">
        <v>0</v>
      </c>
      <c r="D25" s="3">
        <v>15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6">
        <f>SUM(B25:S25)</f>
        <v>4</v>
      </c>
    </row>
    <row r="26" spans="1:20" ht="12.75">
      <c r="A26" s="2" t="s">
        <v>361</v>
      </c>
      <c r="B26" s="6">
        <f>SUM(B7:B25)</f>
        <v>4</v>
      </c>
      <c r="C26" s="6">
        <f>SUM(C7:C25)</f>
        <v>4</v>
      </c>
      <c r="D26" s="6">
        <f>SUM(D7:D25)</f>
        <v>4</v>
      </c>
      <c r="E26" s="6">
        <f>SUM(E7:E25)</f>
        <v>4</v>
      </c>
      <c r="F26" s="6">
        <f>SUM(F7:F25)</f>
        <v>4</v>
      </c>
      <c r="G26" s="6">
        <f>SUM(G7:G25)</f>
        <v>4</v>
      </c>
      <c r="H26" s="6">
        <f>SUM(H7:H25)</f>
        <v>4</v>
      </c>
      <c r="I26" s="6">
        <f>SUM(I7:I25)</f>
        <v>4</v>
      </c>
      <c r="J26" s="6">
        <f>SUM(J7:J25)</f>
        <v>4</v>
      </c>
      <c r="K26" s="6">
        <f>SUM(K7:K25)</f>
        <v>4</v>
      </c>
      <c r="L26" s="6">
        <f>SUM(L7:L25)</f>
        <v>4</v>
      </c>
      <c r="M26" s="6">
        <f>SUM(M7:M25)</f>
        <v>4</v>
      </c>
      <c r="N26" s="6">
        <f>SUM(N7:N25)</f>
        <v>4</v>
      </c>
      <c r="O26" s="6">
        <f>SUM(O7:O25)</f>
        <v>4</v>
      </c>
      <c r="P26" s="6">
        <f>SUM(P7:P25)</f>
        <v>4</v>
      </c>
      <c r="Q26" s="6">
        <f>SUM(Q7:Q25)</f>
        <v>4</v>
      </c>
      <c r="R26" s="6">
        <f>SUM(R7:R25)</f>
        <v>4</v>
      </c>
      <c r="S26" s="6">
        <f>SUM(S7:S25)</f>
        <v>4</v>
      </c>
      <c r="T26" s="6">
        <f>SUM(T7:T25)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465</v>
      </c>
    </row>
    <row r="5" spans="1:11" ht="12.75">
      <c r="A5" s="2" t="s">
        <v>356</v>
      </c>
      <c r="B5" s="2" t="s">
        <v>466</v>
      </c>
      <c r="C5" s="2" t="s">
        <v>467</v>
      </c>
      <c r="D5" s="2" t="s">
        <v>468</v>
      </c>
      <c r="E5" s="2" t="s">
        <v>469</v>
      </c>
      <c r="F5" s="2" t="s">
        <v>470</v>
      </c>
      <c r="G5" s="2" t="s">
        <v>471</v>
      </c>
      <c r="H5" s="2" t="s">
        <v>472</v>
      </c>
      <c r="I5" s="2" t="s">
        <v>473</v>
      </c>
      <c r="J5" s="2" t="s">
        <v>474</v>
      </c>
      <c r="K5" s="2" t="s">
        <v>361</v>
      </c>
    </row>
    <row r="6" spans="2:11" ht="12.75">
      <c r="B6" t="s">
        <v>475</v>
      </c>
      <c r="C6" t="s">
        <v>476</v>
      </c>
      <c r="D6" t="s">
        <v>476</v>
      </c>
      <c r="E6" t="s">
        <v>476</v>
      </c>
      <c r="F6" t="s">
        <v>476</v>
      </c>
      <c r="G6" t="s">
        <v>476</v>
      </c>
      <c r="H6" t="s">
        <v>476</v>
      </c>
      <c r="I6" t="s">
        <v>476</v>
      </c>
      <c r="J6" t="s">
        <v>476</v>
      </c>
      <c r="K6" t="s">
        <v>476</v>
      </c>
    </row>
    <row r="7" spans="1:11" ht="12.75">
      <c r="A7" t="s">
        <v>364</v>
      </c>
      <c r="B7" s="7">
        <v>12</v>
      </c>
      <c r="C7" s="3">
        <v>39979</v>
      </c>
      <c r="D7" s="3">
        <v>0</v>
      </c>
      <c r="E7" s="3">
        <v>0</v>
      </c>
      <c r="F7" s="3">
        <v>0</v>
      </c>
      <c r="G7" s="3">
        <v>0</v>
      </c>
      <c r="H7" s="3">
        <v>5245</v>
      </c>
      <c r="I7" s="3">
        <v>0</v>
      </c>
      <c r="J7" s="3">
        <v>0</v>
      </c>
      <c r="K7" s="6">
        <f>(C7+D7+E7+F7+G7+H7+I7)-(J7)</f>
        <v>4</v>
      </c>
    </row>
    <row r="8" spans="1:11" ht="12.75">
      <c r="A8" t="s">
        <v>365</v>
      </c>
      <c r="B8" s="7">
        <v>12</v>
      </c>
      <c r="C8" s="3">
        <v>39979</v>
      </c>
      <c r="D8" s="3">
        <v>0</v>
      </c>
      <c r="E8" s="3">
        <v>0</v>
      </c>
      <c r="F8" s="3">
        <v>0</v>
      </c>
      <c r="G8" s="3">
        <v>0</v>
      </c>
      <c r="H8" s="3">
        <v>3332</v>
      </c>
      <c r="I8" s="3">
        <v>0</v>
      </c>
      <c r="J8" s="3">
        <v>0</v>
      </c>
      <c r="K8" s="6">
        <f>(I8+H8+G8+F8+E8+D8+C8)-(J8)</f>
        <v>4</v>
      </c>
    </row>
    <row r="9" spans="1:11" ht="12.75">
      <c r="A9" t="s">
        <v>366</v>
      </c>
      <c r="B9" s="7">
        <v>12</v>
      </c>
      <c r="C9" s="3">
        <v>39979</v>
      </c>
      <c r="D9" s="3">
        <v>0</v>
      </c>
      <c r="E9" s="3">
        <v>0</v>
      </c>
      <c r="F9" s="3">
        <v>0</v>
      </c>
      <c r="G9" s="3">
        <v>0</v>
      </c>
      <c r="H9" s="3">
        <v>1680</v>
      </c>
      <c r="I9" s="3">
        <v>0</v>
      </c>
      <c r="J9" s="3">
        <v>0</v>
      </c>
      <c r="K9" s="6">
        <f>(I9+H9+G9+F9+E9+D9+C9)-(J9)</f>
        <v>4</v>
      </c>
    </row>
    <row r="10" spans="1:11" ht="12.75">
      <c r="A10" t="s">
        <v>367</v>
      </c>
      <c r="B10" s="7">
        <v>24</v>
      </c>
      <c r="C10" s="3">
        <v>58198</v>
      </c>
      <c r="D10" s="3">
        <v>0</v>
      </c>
      <c r="E10" s="3">
        <v>0</v>
      </c>
      <c r="F10" s="3">
        <v>0</v>
      </c>
      <c r="G10" s="3">
        <v>0</v>
      </c>
      <c r="H10" s="3">
        <v>4940</v>
      </c>
      <c r="I10" s="3">
        <v>1087</v>
      </c>
      <c r="J10" s="3">
        <v>0</v>
      </c>
      <c r="K10" s="6">
        <f>(I10+H10+G10+F10+E10+D10+C10)-(J10)</f>
        <v>4</v>
      </c>
    </row>
    <row r="11" spans="1:11" ht="12.75">
      <c r="A11" t="s">
        <v>368</v>
      </c>
      <c r="B11" s="7">
        <v>48</v>
      </c>
      <c r="C11" s="3">
        <v>109483</v>
      </c>
      <c r="D11" s="3">
        <v>0</v>
      </c>
      <c r="E11" s="3">
        <v>1106</v>
      </c>
      <c r="F11" s="3">
        <v>0</v>
      </c>
      <c r="G11" s="3">
        <v>0</v>
      </c>
      <c r="H11" s="3">
        <v>9435</v>
      </c>
      <c r="I11" s="3">
        <v>2033</v>
      </c>
      <c r="J11" s="3">
        <v>0</v>
      </c>
      <c r="K11" s="6">
        <f>(I11+H11+G11+F11+E11+D11+C11)-(J11)</f>
        <v>4</v>
      </c>
    </row>
    <row r="12" spans="1:11" ht="12.75">
      <c r="A12" t="s">
        <v>369</v>
      </c>
      <c r="B12" s="7">
        <v>12</v>
      </c>
      <c r="C12" s="3">
        <v>26055</v>
      </c>
      <c r="D12" s="3">
        <v>0</v>
      </c>
      <c r="E12" s="3">
        <v>0</v>
      </c>
      <c r="F12" s="3">
        <v>0</v>
      </c>
      <c r="G12" s="3">
        <v>0</v>
      </c>
      <c r="H12" s="3">
        <v>2212</v>
      </c>
      <c r="I12" s="3">
        <v>486</v>
      </c>
      <c r="J12" s="3">
        <v>0</v>
      </c>
      <c r="K12" s="6">
        <f>(I12+H12+G12+F12+E12+D12+C12)-(J12)</f>
        <v>4</v>
      </c>
    </row>
    <row r="13" spans="1:11" ht="12.75">
      <c r="A13" t="s">
        <v>370</v>
      </c>
      <c r="B13" s="7">
        <v>98</v>
      </c>
      <c r="C13" s="3">
        <v>204556</v>
      </c>
      <c r="D13" s="3">
        <v>0</v>
      </c>
      <c r="E13" s="3">
        <v>1535</v>
      </c>
      <c r="F13" s="3">
        <v>0</v>
      </c>
      <c r="G13" s="3">
        <v>0</v>
      </c>
      <c r="H13" s="3">
        <v>18577</v>
      </c>
      <c r="I13" s="3">
        <v>3724</v>
      </c>
      <c r="J13" s="3">
        <v>0</v>
      </c>
      <c r="K13" s="6">
        <f>(I13+H13+G13+F13+E13+D13+C13)-(J13)</f>
        <v>4</v>
      </c>
    </row>
    <row r="14" spans="1:11" ht="12.75">
      <c r="A14" t="s">
        <v>371</v>
      </c>
      <c r="B14" s="7">
        <v>60</v>
      </c>
      <c r="C14" s="3">
        <v>113983</v>
      </c>
      <c r="D14" s="3">
        <v>0</v>
      </c>
      <c r="E14" s="3">
        <v>436</v>
      </c>
      <c r="F14" s="3">
        <v>0</v>
      </c>
      <c r="G14" s="3">
        <v>0</v>
      </c>
      <c r="H14" s="3">
        <v>9711</v>
      </c>
      <c r="I14" s="3">
        <v>2126</v>
      </c>
      <c r="J14" s="3">
        <v>0</v>
      </c>
      <c r="K14" s="6">
        <f>(I14+H14+G14+F14+E14+D14+C14)-(J14)</f>
        <v>4</v>
      </c>
    </row>
    <row r="15" spans="1:11" ht="12.75">
      <c r="A15" t="s">
        <v>372</v>
      </c>
      <c r="B15" s="7">
        <v>69.77</v>
      </c>
      <c r="C15" s="3">
        <v>126461</v>
      </c>
      <c r="D15" s="3">
        <v>0</v>
      </c>
      <c r="E15" s="3">
        <v>885</v>
      </c>
      <c r="F15" s="3">
        <v>0</v>
      </c>
      <c r="G15" s="3">
        <v>0</v>
      </c>
      <c r="H15" s="3">
        <v>10830</v>
      </c>
      <c r="I15" s="3">
        <v>2296</v>
      </c>
      <c r="J15" s="3">
        <v>0</v>
      </c>
      <c r="K15" s="6">
        <f>(I15+H15+G15+F15+E15+D15+C15)-(J15)</f>
        <v>4</v>
      </c>
    </row>
    <row r="16" spans="1:11" ht="12.75">
      <c r="A16" t="s">
        <v>373</v>
      </c>
      <c r="B16" s="7">
        <v>169.87</v>
      </c>
      <c r="C16" s="3">
        <v>319213</v>
      </c>
      <c r="D16" s="3">
        <v>0</v>
      </c>
      <c r="E16" s="3">
        <v>3664</v>
      </c>
      <c r="F16" s="3">
        <v>0</v>
      </c>
      <c r="G16" s="3">
        <v>0</v>
      </c>
      <c r="H16" s="3">
        <v>27498</v>
      </c>
      <c r="I16" s="3">
        <v>6277</v>
      </c>
      <c r="J16" s="3">
        <v>0</v>
      </c>
      <c r="K16" s="6">
        <f>(I16+H16+G16+F16+E16+D16+C16)-(J16)</f>
        <v>4</v>
      </c>
    </row>
    <row r="17" spans="1:11" ht="12.75">
      <c r="A17" t="s">
        <v>374</v>
      </c>
      <c r="B17" s="7">
        <v>12</v>
      </c>
      <c r="C17" s="3">
        <v>21019</v>
      </c>
      <c r="D17" s="3">
        <v>0</v>
      </c>
      <c r="E17" s="3">
        <v>0</v>
      </c>
      <c r="F17" s="3">
        <v>0</v>
      </c>
      <c r="G17" s="3">
        <v>0</v>
      </c>
      <c r="H17" s="3">
        <v>1784</v>
      </c>
      <c r="I17" s="3">
        <v>391</v>
      </c>
      <c r="J17" s="3">
        <v>0</v>
      </c>
      <c r="K17" s="6">
        <f>(I17+H17+G17+F17+E17+D17+C17)-(J17)</f>
        <v>4</v>
      </c>
    </row>
    <row r="18" spans="1:11" ht="12.75">
      <c r="A18" t="s">
        <v>375</v>
      </c>
      <c r="B18" s="7">
        <v>166</v>
      </c>
      <c r="C18" s="3">
        <v>282884</v>
      </c>
      <c r="D18" s="3">
        <v>0</v>
      </c>
      <c r="E18" s="3">
        <v>0</v>
      </c>
      <c r="F18" s="3">
        <v>0</v>
      </c>
      <c r="G18" s="3">
        <v>0</v>
      </c>
      <c r="H18" s="3">
        <v>24012</v>
      </c>
      <c r="I18" s="3">
        <v>5284</v>
      </c>
      <c r="J18" s="3">
        <v>0</v>
      </c>
      <c r="K18" s="6">
        <f>(I18+H18+G18+F18+E18+D18+C18)-(J18)</f>
        <v>4</v>
      </c>
    </row>
    <row r="19" spans="1:11" ht="12.75">
      <c r="A19" t="s">
        <v>376</v>
      </c>
      <c r="B19" s="7">
        <v>27.06</v>
      </c>
      <c r="C19" s="3">
        <v>47612</v>
      </c>
      <c r="D19" s="3">
        <v>0</v>
      </c>
      <c r="E19" s="3">
        <v>312</v>
      </c>
      <c r="F19" s="3">
        <v>0</v>
      </c>
      <c r="G19" s="3">
        <v>0</v>
      </c>
      <c r="H19" s="3">
        <v>4074</v>
      </c>
      <c r="I19" s="3">
        <v>1137</v>
      </c>
      <c r="J19" s="3">
        <v>0</v>
      </c>
      <c r="K19" s="6">
        <f>(I19+H19+G19+F19+E19+D19+C19)-(J19)</f>
        <v>4</v>
      </c>
    </row>
    <row r="20" spans="1:11" ht="12.75">
      <c r="A20" t="s">
        <v>377</v>
      </c>
      <c r="B20" s="7">
        <v>24</v>
      </c>
      <c r="C20" s="3">
        <v>39309</v>
      </c>
      <c r="D20" s="3">
        <v>0</v>
      </c>
      <c r="E20" s="3">
        <v>0</v>
      </c>
      <c r="F20" s="3">
        <v>0</v>
      </c>
      <c r="G20" s="3">
        <v>0</v>
      </c>
      <c r="H20" s="3">
        <v>3337</v>
      </c>
      <c r="I20" s="3">
        <v>732</v>
      </c>
      <c r="J20" s="3">
        <v>0</v>
      </c>
      <c r="K20" s="6">
        <f>(I20+H20+G20+F20+E20+D20+C20)-(J20)</f>
        <v>4</v>
      </c>
    </row>
    <row r="21" spans="1:11" ht="12.75">
      <c r="A21" t="s">
        <v>378</v>
      </c>
      <c r="B21" s="7">
        <v>12</v>
      </c>
      <c r="C21" s="3">
        <v>19311</v>
      </c>
      <c r="D21" s="3">
        <v>0</v>
      </c>
      <c r="E21" s="3">
        <v>0</v>
      </c>
      <c r="F21" s="3">
        <v>0</v>
      </c>
      <c r="G21" s="3">
        <v>0</v>
      </c>
      <c r="H21" s="3">
        <v>1639</v>
      </c>
      <c r="I21" s="3">
        <v>360</v>
      </c>
      <c r="J21" s="3">
        <v>0</v>
      </c>
      <c r="K21" s="6">
        <f>(I21+H21+G21+F21+E21+D21+C21)-(J21)</f>
        <v>4</v>
      </c>
    </row>
    <row r="22" spans="1:11" ht="12.75">
      <c r="A22" t="s">
        <v>379</v>
      </c>
      <c r="B22" s="7">
        <v>12</v>
      </c>
      <c r="C22" s="3">
        <v>18990</v>
      </c>
      <c r="D22" s="3">
        <v>0</v>
      </c>
      <c r="E22" s="3">
        <v>0</v>
      </c>
      <c r="F22" s="3">
        <v>0</v>
      </c>
      <c r="G22" s="3">
        <v>0</v>
      </c>
      <c r="H22" s="3">
        <v>1612</v>
      </c>
      <c r="I22" s="3">
        <v>354</v>
      </c>
      <c r="J22" s="3">
        <v>0</v>
      </c>
      <c r="K22" s="6">
        <f>(I22+H22+G22+F22+E22+D22+C22)-(J22)</f>
        <v>4</v>
      </c>
    </row>
    <row r="23" spans="1:11" ht="12.75">
      <c r="A23" t="s">
        <v>380</v>
      </c>
      <c r="B23" s="7">
        <v>24</v>
      </c>
      <c r="C23" s="3">
        <v>37981</v>
      </c>
      <c r="D23" s="3">
        <v>0</v>
      </c>
      <c r="E23" s="3">
        <v>0</v>
      </c>
      <c r="F23" s="3">
        <v>0</v>
      </c>
      <c r="G23" s="3">
        <v>0</v>
      </c>
      <c r="H23" s="3">
        <v>3224</v>
      </c>
      <c r="I23" s="3">
        <v>709</v>
      </c>
      <c r="J23" s="3">
        <v>0</v>
      </c>
      <c r="K23" s="6">
        <f>(I23+H23+G23+F23+E23+D23+C23)-(J23)</f>
        <v>4</v>
      </c>
    </row>
    <row r="24" spans="1:11" ht="12.75">
      <c r="A24" t="s">
        <v>381</v>
      </c>
      <c r="B24" s="7">
        <v>12</v>
      </c>
      <c r="C24" s="3">
        <v>18716</v>
      </c>
      <c r="D24" s="3">
        <v>0</v>
      </c>
      <c r="E24" s="3">
        <v>0</v>
      </c>
      <c r="F24" s="3">
        <v>0</v>
      </c>
      <c r="G24" s="3">
        <v>0</v>
      </c>
      <c r="H24" s="3">
        <v>1589</v>
      </c>
      <c r="I24" s="3">
        <v>348</v>
      </c>
      <c r="J24" s="3">
        <v>0</v>
      </c>
      <c r="K24" s="6">
        <f>(I24+H24+G24+F24+E24+D24+C24)-(J24)</f>
        <v>4</v>
      </c>
    </row>
    <row r="25" spans="1:11" ht="12.75">
      <c r="A25" t="s">
        <v>382</v>
      </c>
      <c r="B25" s="7">
        <v>12</v>
      </c>
      <c r="C25" s="3">
        <v>18000</v>
      </c>
      <c r="D25" s="3">
        <v>0</v>
      </c>
      <c r="E25" s="3">
        <v>0</v>
      </c>
      <c r="F25" s="3">
        <v>0</v>
      </c>
      <c r="G25" s="3">
        <v>0</v>
      </c>
      <c r="H25" s="3">
        <v>1528</v>
      </c>
      <c r="I25" s="3">
        <v>335</v>
      </c>
      <c r="J25" s="3">
        <v>0</v>
      </c>
      <c r="K25" s="6">
        <f>(I25+H25+G25+F25+E25+D25+C25)-(J25)</f>
        <v>4</v>
      </c>
    </row>
    <row r="26" spans="1:11" ht="12.75">
      <c r="A26" s="2" t="s">
        <v>361</v>
      </c>
      <c r="B26" s="8">
        <f>SUM(B7:B25)</f>
        <v>4</v>
      </c>
      <c r="C26" s="6">
        <f>SUM(C7:C25)</f>
        <v>4</v>
      </c>
      <c r="D26" s="6">
        <f>SUM(D7:D25)</f>
        <v>4</v>
      </c>
      <c r="E26" s="6">
        <f>SUM(E7:E25)</f>
        <v>4</v>
      </c>
      <c r="F26" s="6">
        <f>SUM(F7:F25)</f>
        <v>4</v>
      </c>
      <c r="G26" s="6">
        <f>SUM(G7:G25)</f>
        <v>4</v>
      </c>
      <c r="H26" s="6">
        <f>SUM(H7:H25)</f>
        <v>4</v>
      </c>
      <c r="I26" s="6">
        <f>SUM(I7:I25)</f>
        <v>4</v>
      </c>
      <c r="J26" s="6">
        <f>SUM(J7:J25)</f>
        <v>4</v>
      </c>
      <c r="K26" s="6">
        <f>SUM(K7:K25)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477</v>
      </c>
    </row>
    <row r="5" ht="12.75">
      <c r="A5" s="2" t="s">
        <v>478</v>
      </c>
    </row>
    <row r="6" spans="1:9" ht="12.75">
      <c r="A6" s="2" t="s">
        <v>356</v>
      </c>
      <c r="B6" s="2" t="s">
        <v>479</v>
      </c>
      <c r="C6" s="2" t="s">
        <v>480</v>
      </c>
      <c r="D6" s="2" t="s">
        <v>481</v>
      </c>
      <c r="E6" s="2" t="s">
        <v>482</v>
      </c>
      <c r="F6" s="2" t="s">
        <v>483</v>
      </c>
      <c r="G6" s="2" t="s">
        <v>484</v>
      </c>
      <c r="H6" s="2" t="s">
        <v>485</v>
      </c>
      <c r="I6" s="2" t="s">
        <v>486</v>
      </c>
    </row>
    <row r="7" spans="1:9" ht="12.75">
      <c r="A7" s="2" t="s">
        <v>364</v>
      </c>
      <c r="B7">
        <v>262</v>
      </c>
      <c r="C7">
        <v>0</v>
      </c>
      <c r="D7">
        <v>0</v>
      </c>
      <c r="E7">
        <v>22966</v>
      </c>
      <c r="F7">
        <v>0</v>
      </c>
      <c r="G7">
        <v>0</v>
      </c>
      <c r="H7">
        <v>0</v>
      </c>
      <c r="I7">
        <v>0</v>
      </c>
    </row>
    <row r="8" spans="1:9" ht="12.75">
      <c r="A8" s="2" t="s">
        <v>365</v>
      </c>
      <c r="B8">
        <v>315</v>
      </c>
      <c r="C8">
        <v>0</v>
      </c>
      <c r="D8">
        <v>0</v>
      </c>
      <c r="E8">
        <v>24880</v>
      </c>
      <c r="F8">
        <v>0</v>
      </c>
      <c r="G8">
        <v>0</v>
      </c>
      <c r="H8">
        <v>0</v>
      </c>
      <c r="I8">
        <v>0</v>
      </c>
    </row>
    <row r="9" spans="1:9" ht="12.75">
      <c r="A9" s="2" t="s">
        <v>366</v>
      </c>
      <c r="B9">
        <v>303</v>
      </c>
      <c r="C9">
        <v>0</v>
      </c>
      <c r="D9">
        <v>0</v>
      </c>
      <c r="E9">
        <v>11093</v>
      </c>
      <c r="F9">
        <v>0</v>
      </c>
      <c r="G9">
        <v>0</v>
      </c>
      <c r="H9">
        <v>0</v>
      </c>
      <c r="I9">
        <v>0</v>
      </c>
    </row>
    <row r="10" spans="1:9" ht="12.75">
      <c r="A10" s="2" t="s">
        <v>367</v>
      </c>
      <c r="B10">
        <v>177</v>
      </c>
      <c r="C10">
        <v>0</v>
      </c>
      <c r="D10">
        <v>0</v>
      </c>
      <c r="E10">
        <v>25823</v>
      </c>
      <c r="F10">
        <v>0</v>
      </c>
      <c r="G10">
        <v>1246</v>
      </c>
      <c r="H10">
        <v>194</v>
      </c>
      <c r="I10">
        <v>0</v>
      </c>
    </row>
    <row r="11" spans="1:9" ht="12.75">
      <c r="A11" s="2" t="s">
        <v>368</v>
      </c>
      <c r="B11">
        <v>331</v>
      </c>
      <c r="C11">
        <v>1111</v>
      </c>
      <c r="D11">
        <v>0</v>
      </c>
      <c r="E11">
        <v>24959</v>
      </c>
      <c r="F11">
        <v>0</v>
      </c>
      <c r="G11">
        <v>2451</v>
      </c>
      <c r="H11">
        <v>194</v>
      </c>
      <c r="I11">
        <v>0</v>
      </c>
    </row>
    <row r="12" spans="1:9" ht="12.75">
      <c r="A12" s="2" t="s">
        <v>369</v>
      </c>
      <c r="B12">
        <v>79</v>
      </c>
      <c r="C12">
        <v>0</v>
      </c>
      <c r="D12">
        <v>0</v>
      </c>
      <c r="E12">
        <v>0</v>
      </c>
      <c r="F12">
        <v>0</v>
      </c>
      <c r="G12">
        <v>607</v>
      </c>
      <c r="H12">
        <v>0</v>
      </c>
      <c r="I12">
        <v>0</v>
      </c>
    </row>
    <row r="13" spans="1:9" ht="12.75">
      <c r="A13" s="2" t="s">
        <v>370</v>
      </c>
      <c r="B13">
        <v>608</v>
      </c>
      <c r="C13">
        <v>1930</v>
      </c>
      <c r="D13">
        <v>0</v>
      </c>
      <c r="E13">
        <v>7640</v>
      </c>
      <c r="F13">
        <v>0</v>
      </c>
      <c r="G13">
        <v>4956</v>
      </c>
      <c r="H13">
        <v>0</v>
      </c>
      <c r="I13">
        <v>0</v>
      </c>
    </row>
    <row r="14" spans="1:9" ht="12.75">
      <c r="A14" s="2" t="s">
        <v>371</v>
      </c>
      <c r="B14">
        <v>347</v>
      </c>
      <c r="C14">
        <v>3247</v>
      </c>
      <c r="D14">
        <v>0</v>
      </c>
      <c r="E14">
        <v>12911</v>
      </c>
      <c r="F14">
        <v>0</v>
      </c>
      <c r="G14">
        <v>3066</v>
      </c>
      <c r="H14">
        <v>0</v>
      </c>
      <c r="I14">
        <v>0</v>
      </c>
    </row>
    <row r="15" spans="1:9" ht="12.75">
      <c r="A15" s="2" t="s">
        <v>372</v>
      </c>
      <c r="B15">
        <v>381</v>
      </c>
      <c r="C15">
        <v>0</v>
      </c>
      <c r="D15">
        <v>0</v>
      </c>
      <c r="E15">
        <v>0</v>
      </c>
      <c r="F15">
        <v>1125</v>
      </c>
      <c r="G15">
        <v>3571</v>
      </c>
      <c r="H15">
        <v>2388</v>
      </c>
      <c r="I15">
        <v>7766</v>
      </c>
    </row>
    <row r="16" spans="1:9" ht="12.75">
      <c r="A16" s="2" t="s">
        <v>373</v>
      </c>
      <c r="B16">
        <v>988</v>
      </c>
      <c r="C16">
        <v>4312</v>
      </c>
      <c r="D16">
        <v>0</v>
      </c>
      <c r="E16">
        <v>0</v>
      </c>
      <c r="F16">
        <v>0</v>
      </c>
      <c r="G16">
        <v>7673</v>
      </c>
      <c r="H16">
        <v>0</v>
      </c>
      <c r="I16">
        <v>479</v>
      </c>
    </row>
    <row r="17" spans="1:9" ht="12.75">
      <c r="A17" s="2" t="s">
        <v>374</v>
      </c>
      <c r="B17">
        <v>64</v>
      </c>
      <c r="C17">
        <v>1086</v>
      </c>
      <c r="D17">
        <v>0</v>
      </c>
      <c r="E17">
        <v>0</v>
      </c>
      <c r="F17">
        <v>0</v>
      </c>
      <c r="G17">
        <v>537</v>
      </c>
      <c r="H17">
        <v>0</v>
      </c>
      <c r="I17">
        <v>0</v>
      </c>
    </row>
    <row r="18" spans="1:9" ht="12.75">
      <c r="A18" s="2" t="s">
        <v>375</v>
      </c>
      <c r="B18">
        <v>861</v>
      </c>
      <c r="C18">
        <v>1054</v>
      </c>
      <c r="D18">
        <v>0</v>
      </c>
      <c r="E18">
        <v>0</v>
      </c>
      <c r="F18">
        <v>0</v>
      </c>
      <c r="G18">
        <v>7532</v>
      </c>
      <c r="H18">
        <v>0</v>
      </c>
      <c r="I18">
        <v>0</v>
      </c>
    </row>
    <row r="19" spans="1:9" ht="12.75">
      <c r="A19" s="2" t="s">
        <v>376</v>
      </c>
      <c r="B19">
        <v>178</v>
      </c>
      <c r="C19">
        <v>0</v>
      </c>
      <c r="D19">
        <v>0</v>
      </c>
      <c r="E19">
        <v>0</v>
      </c>
      <c r="F19">
        <v>0</v>
      </c>
      <c r="G19">
        <v>1086</v>
      </c>
      <c r="H19">
        <v>0</v>
      </c>
      <c r="I19">
        <v>0</v>
      </c>
    </row>
    <row r="20" spans="1:9" ht="12.75">
      <c r="A20" s="2" t="s">
        <v>377</v>
      </c>
      <c r="B20">
        <v>120</v>
      </c>
      <c r="C20">
        <v>0</v>
      </c>
      <c r="D20">
        <v>0</v>
      </c>
      <c r="E20">
        <v>0</v>
      </c>
      <c r="F20">
        <v>0</v>
      </c>
      <c r="G20">
        <v>940</v>
      </c>
      <c r="H20">
        <v>0</v>
      </c>
      <c r="I20">
        <v>0</v>
      </c>
    </row>
    <row r="21" spans="1:9" ht="12.75">
      <c r="A21" s="2" t="s">
        <v>378</v>
      </c>
      <c r="B21">
        <v>59</v>
      </c>
      <c r="C21">
        <v>0</v>
      </c>
      <c r="D21">
        <v>0</v>
      </c>
      <c r="E21">
        <v>0</v>
      </c>
      <c r="F21">
        <v>0</v>
      </c>
      <c r="G21">
        <v>426</v>
      </c>
      <c r="H21">
        <v>0</v>
      </c>
      <c r="I21">
        <v>0</v>
      </c>
    </row>
    <row r="22" spans="1:9" ht="12.75">
      <c r="A22" s="2" t="s">
        <v>379</v>
      </c>
      <c r="B22">
        <v>58</v>
      </c>
      <c r="C22">
        <v>0</v>
      </c>
      <c r="D22">
        <v>0</v>
      </c>
      <c r="E22">
        <v>0</v>
      </c>
      <c r="F22">
        <v>0</v>
      </c>
      <c r="G22">
        <v>460</v>
      </c>
      <c r="H22">
        <v>0</v>
      </c>
      <c r="I22">
        <v>0</v>
      </c>
    </row>
    <row r="23" spans="1:9" ht="12.75">
      <c r="A23" s="2" t="s">
        <v>380</v>
      </c>
      <c r="B23">
        <v>116</v>
      </c>
      <c r="C23">
        <v>0</v>
      </c>
      <c r="D23">
        <v>0</v>
      </c>
      <c r="E23">
        <v>0</v>
      </c>
      <c r="F23">
        <v>0</v>
      </c>
      <c r="G23">
        <v>928</v>
      </c>
      <c r="H23">
        <v>0</v>
      </c>
      <c r="I23">
        <v>0</v>
      </c>
    </row>
    <row r="24" spans="1:9" ht="12.75">
      <c r="A24" s="2" t="s">
        <v>381</v>
      </c>
      <c r="B24">
        <v>57</v>
      </c>
      <c r="C24">
        <v>0</v>
      </c>
      <c r="D24">
        <v>0</v>
      </c>
      <c r="E24">
        <v>0</v>
      </c>
      <c r="F24">
        <v>0</v>
      </c>
      <c r="G24">
        <v>469</v>
      </c>
      <c r="H24">
        <v>0</v>
      </c>
      <c r="I24">
        <v>0</v>
      </c>
    </row>
    <row r="25" spans="1:9" ht="12.75">
      <c r="A25" s="2" t="s">
        <v>382</v>
      </c>
      <c r="B25">
        <v>55</v>
      </c>
      <c r="C25">
        <v>0</v>
      </c>
      <c r="D25">
        <v>0</v>
      </c>
      <c r="E25">
        <v>0</v>
      </c>
      <c r="F25">
        <v>0</v>
      </c>
      <c r="G25">
        <v>466</v>
      </c>
      <c r="H25">
        <v>0</v>
      </c>
      <c r="I25">
        <v>0</v>
      </c>
    </row>
    <row r="26" spans="1:9" ht="12.75">
      <c r="A26" s="2" t="s">
        <v>487</v>
      </c>
      <c r="B26" s="2">
        <f>SUM(B7:B25)</f>
        <v>4</v>
      </c>
      <c r="C26" s="2">
        <f>SUM(C7:C25)</f>
        <v>4</v>
      </c>
      <c r="D26" s="2">
        <f>SUM(D7:D25)</f>
        <v>4</v>
      </c>
      <c r="E26" s="2">
        <f>SUM(E7:E25)</f>
        <v>4</v>
      </c>
      <c r="F26" s="2">
        <f>SUM(F7:F25)</f>
        <v>4</v>
      </c>
      <c r="G26" s="2">
        <f>SUM(G7:G25)</f>
        <v>4</v>
      </c>
      <c r="H26" s="2">
        <f>SUM(H7:H25)</f>
        <v>4</v>
      </c>
      <c r="I26" s="2">
        <f>SUM(I7:I25)</f>
        <v>4</v>
      </c>
    </row>
    <row r="28" ht="12.75">
      <c r="A28" s="2" t="s">
        <v>488</v>
      </c>
    </row>
    <row r="29" spans="1:15" ht="12.75">
      <c r="A29" s="2" t="s">
        <v>356</v>
      </c>
      <c r="B29" s="2" t="s">
        <v>489</v>
      </c>
      <c r="C29" s="2" t="s">
        <v>490</v>
      </c>
      <c r="D29" s="2" t="s">
        <v>491</v>
      </c>
      <c r="E29" s="2" t="s">
        <v>492</v>
      </c>
      <c r="F29" s="2" t="s">
        <v>493</v>
      </c>
      <c r="G29" s="2" t="s">
        <v>494</v>
      </c>
      <c r="H29" s="2" t="s">
        <v>495</v>
      </c>
      <c r="I29" s="2" t="s">
        <v>496</v>
      </c>
      <c r="J29" s="2" t="s">
        <v>497</v>
      </c>
      <c r="K29" s="2" t="s">
        <v>498</v>
      </c>
      <c r="L29" s="2" t="s">
        <v>499</v>
      </c>
      <c r="M29" s="2" t="s">
        <v>500</v>
      </c>
      <c r="N29" s="2" t="s">
        <v>501</v>
      </c>
      <c r="O29" s="2" t="s">
        <v>502</v>
      </c>
    </row>
    <row r="30" spans="1:15" ht="12.75">
      <c r="A30" s="2" t="s">
        <v>364</v>
      </c>
      <c r="B30">
        <v>0</v>
      </c>
      <c r="C30">
        <v>0</v>
      </c>
      <c r="D30">
        <v>15797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ht="12.75">
      <c r="A31" s="2" t="s">
        <v>366</v>
      </c>
      <c r="B31">
        <v>0</v>
      </c>
      <c r="C31">
        <v>0</v>
      </c>
      <c r="D31">
        <v>0</v>
      </c>
      <c r="E31">
        <v>0</v>
      </c>
      <c r="F31">
        <v>0</v>
      </c>
      <c r="G31">
        <v>874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ht="12.75">
      <c r="A32" s="2" t="s">
        <v>367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40</v>
      </c>
      <c r="L32">
        <v>0</v>
      </c>
      <c r="M32">
        <v>0</v>
      </c>
      <c r="N32">
        <v>0</v>
      </c>
      <c r="O32">
        <v>1603</v>
      </c>
    </row>
    <row r="33" spans="1:15" ht="12.75">
      <c r="A33" s="2" t="s">
        <v>368</v>
      </c>
      <c r="B33">
        <v>0</v>
      </c>
      <c r="C33">
        <v>381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80</v>
      </c>
      <c r="L33">
        <v>0</v>
      </c>
      <c r="M33">
        <v>0</v>
      </c>
      <c r="N33">
        <v>0</v>
      </c>
      <c r="O33">
        <v>883</v>
      </c>
    </row>
    <row r="34" spans="1:15" ht="12.75">
      <c r="A34" s="2" t="s">
        <v>369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60</v>
      </c>
      <c r="L34">
        <v>0</v>
      </c>
      <c r="M34">
        <v>0</v>
      </c>
      <c r="N34">
        <v>0</v>
      </c>
      <c r="O34">
        <v>0</v>
      </c>
    </row>
    <row r="35" spans="1:15" ht="12.75">
      <c r="A35" s="2" t="s">
        <v>370</v>
      </c>
      <c r="B35">
        <v>0</v>
      </c>
      <c r="C35">
        <v>5042</v>
      </c>
      <c r="D35">
        <v>0</v>
      </c>
      <c r="E35">
        <v>0</v>
      </c>
      <c r="F35">
        <v>0</v>
      </c>
      <c r="G35">
        <v>5230</v>
      </c>
      <c r="H35">
        <v>0</v>
      </c>
      <c r="I35">
        <v>0</v>
      </c>
      <c r="J35">
        <v>0</v>
      </c>
      <c r="K35">
        <v>738</v>
      </c>
      <c r="L35">
        <v>0</v>
      </c>
      <c r="M35">
        <v>0</v>
      </c>
      <c r="N35">
        <v>0</v>
      </c>
      <c r="O35">
        <v>6954</v>
      </c>
    </row>
    <row r="36" spans="1:15" ht="12.75">
      <c r="A36" s="2" t="s">
        <v>371</v>
      </c>
      <c r="B36">
        <v>0</v>
      </c>
      <c r="C36">
        <v>4898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800</v>
      </c>
      <c r="L36">
        <v>0</v>
      </c>
      <c r="M36">
        <v>0</v>
      </c>
      <c r="N36">
        <v>0</v>
      </c>
      <c r="O36">
        <v>2988</v>
      </c>
    </row>
    <row r="37" spans="1:15" ht="12.75">
      <c r="A37" s="2" t="s">
        <v>372</v>
      </c>
      <c r="B37">
        <v>0</v>
      </c>
      <c r="C37">
        <v>451</v>
      </c>
      <c r="D37">
        <v>0</v>
      </c>
      <c r="E37">
        <v>0</v>
      </c>
      <c r="F37">
        <v>0</v>
      </c>
      <c r="G37">
        <v>2154</v>
      </c>
      <c r="H37">
        <v>0</v>
      </c>
      <c r="I37">
        <v>0</v>
      </c>
      <c r="J37">
        <v>0</v>
      </c>
      <c r="K37">
        <v>1107</v>
      </c>
      <c r="L37">
        <v>0</v>
      </c>
      <c r="M37">
        <v>0</v>
      </c>
      <c r="N37">
        <v>0</v>
      </c>
      <c r="O37">
        <v>2345</v>
      </c>
    </row>
    <row r="38" spans="1:15" ht="12.75">
      <c r="A38" s="2" t="s">
        <v>373</v>
      </c>
      <c r="B38">
        <v>0</v>
      </c>
      <c r="C38">
        <v>10240</v>
      </c>
      <c r="D38">
        <v>0</v>
      </c>
      <c r="E38">
        <v>292</v>
      </c>
      <c r="F38">
        <v>0</v>
      </c>
      <c r="G38">
        <v>3701</v>
      </c>
      <c r="H38">
        <v>0</v>
      </c>
      <c r="I38">
        <v>0</v>
      </c>
      <c r="J38">
        <v>0</v>
      </c>
      <c r="K38">
        <v>2376</v>
      </c>
      <c r="L38">
        <v>0</v>
      </c>
      <c r="M38">
        <v>0</v>
      </c>
      <c r="N38">
        <v>3212</v>
      </c>
      <c r="O38">
        <v>5735</v>
      </c>
    </row>
    <row r="39" spans="1:15" ht="12.75">
      <c r="A39" s="2" t="s">
        <v>374</v>
      </c>
      <c r="B39">
        <v>0</v>
      </c>
      <c r="C39">
        <v>2430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200</v>
      </c>
      <c r="L39">
        <v>0</v>
      </c>
      <c r="M39">
        <v>0</v>
      </c>
      <c r="N39">
        <v>0</v>
      </c>
      <c r="O39">
        <v>936</v>
      </c>
    </row>
    <row r="40" spans="1:15" ht="12.75">
      <c r="A40" s="2" t="s">
        <v>375</v>
      </c>
      <c r="B40">
        <v>0</v>
      </c>
      <c r="C40">
        <v>7791</v>
      </c>
      <c r="D40">
        <v>0</v>
      </c>
      <c r="E40">
        <v>597</v>
      </c>
      <c r="F40">
        <v>0</v>
      </c>
      <c r="G40">
        <v>321</v>
      </c>
      <c r="H40">
        <v>0</v>
      </c>
      <c r="I40">
        <v>0</v>
      </c>
      <c r="J40">
        <v>0</v>
      </c>
      <c r="K40">
        <v>3043</v>
      </c>
      <c r="L40">
        <v>0</v>
      </c>
      <c r="M40">
        <v>0</v>
      </c>
      <c r="N40">
        <v>0</v>
      </c>
      <c r="O40">
        <v>11771</v>
      </c>
    </row>
    <row r="41" spans="1:15" ht="12.75">
      <c r="A41" s="2" t="s">
        <v>376</v>
      </c>
      <c r="B41">
        <v>0</v>
      </c>
      <c r="C41">
        <v>2179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484</v>
      </c>
      <c r="L41">
        <v>0</v>
      </c>
      <c r="M41">
        <v>0</v>
      </c>
      <c r="N41">
        <v>149</v>
      </c>
      <c r="O41">
        <v>2154</v>
      </c>
    </row>
    <row r="42" spans="1:15" ht="12.75">
      <c r="A42" s="2" t="s">
        <v>377</v>
      </c>
      <c r="B42">
        <v>0</v>
      </c>
      <c r="C42">
        <v>925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460</v>
      </c>
      <c r="L42">
        <v>0</v>
      </c>
      <c r="M42">
        <v>0</v>
      </c>
      <c r="N42">
        <v>129</v>
      </c>
      <c r="O42">
        <v>903</v>
      </c>
    </row>
    <row r="43" spans="1:15" ht="12.75">
      <c r="A43" s="2" t="s">
        <v>378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230</v>
      </c>
      <c r="L43">
        <v>0</v>
      </c>
      <c r="M43">
        <v>0</v>
      </c>
      <c r="N43">
        <v>58</v>
      </c>
      <c r="O43">
        <v>350</v>
      </c>
    </row>
    <row r="44" spans="1:15" ht="12.75">
      <c r="A44" s="2" t="s">
        <v>379</v>
      </c>
      <c r="B44">
        <v>0</v>
      </c>
      <c r="C44">
        <v>1231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240</v>
      </c>
      <c r="L44">
        <v>0</v>
      </c>
      <c r="M44">
        <v>0</v>
      </c>
      <c r="N44">
        <v>0</v>
      </c>
      <c r="O44">
        <v>1055</v>
      </c>
    </row>
    <row r="45" spans="1:15" ht="12.75">
      <c r="A45" s="2" t="s">
        <v>380</v>
      </c>
      <c r="B45">
        <v>0</v>
      </c>
      <c r="C45">
        <v>468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480</v>
      </c>
      <c r="L45">
        <v>0</v>
      </c>
      <c r="M45">
        <v>0</v>
      </c>
      <c r="N45">
        <v>127</v>
      </c>
      <c r="O45">
        <v>722</v>
      </c>
    </row>
    <row r="46" spans="1:15" ht="12.75">
      <c r="A46" s="2" t="s">
        <v>381</v>
      </c>
      <c r="B46">
        <v>0</v>
      </c>
      <c r="C46">
        <v>360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240</v>
      </c>
      <c r="L46">
        <v>0</v>
      </c>
      <c r="M46">
        <v>0</v>
      </c>
      <c r="N46">
        <v>64</v>
      </c>
      <c r="O46">
        <v>652</v>
      </c>
    </row>
    <row r="47" spans="1:15" ht="12.75">
      <c r="A47" s="2" t="s">
        <v>382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260</v>
      </c>
      <c r="L47">
        <v>0</v>
      </c>
      <c r="M47">
        <v>0</v>
      </c>
      <c r="N47">
        <v>64</v>
      </c>
      <c r="O47">
        <v>1086</v>
      </c>
    </row>
    <row r="48" spans="1:15" ht="12.75">
      <c r="A48" s="2" t="s">
        <v>487</v>
      </c>
      <c r="B48" s="2">
        <f>SUM(B30:B47)</f>
        <v>4</v>
      </c>
      <c r="C48" s="2">
        <f>SUM(C30:C47)</f>
        <v>4</v>
      </c>
      <c r="D48" s="2">
        <f>SUM(D30:D47)</f>
        <v>4</v>
      </c>
      <c r="E48" s="2">
        <f>SUM(E30:E47)</f>
        <v>4</v>
      </c>
      <c r="F48" s="2">
        <f>SUM(F30:F47)</f>
        <v>4</v>
      </c>
      <c r="G48" s="2">
        <f>SUM(G30:G47)</f>
        <v>4</v>
      </c>
      <c r="H48" s="2">
        <f>SUM(H30:H47)</f>
        <v>4</v>
      </c>
      <c r="I48" s="2">
        <f>SUM(I30:I47)</f>
        <v>4</v>
      </c>
      <c r="J48" s="2">
        <f>SUM(J30:J47)</f>
        <v>4</v>
      </c>
      <c r="K48" s="2">
        <f>SUM(K30:K47)</f>
        <v>4</v>
      </c>
      <c r="L48" s="2">
        <f>SUM(L30:L47)</f>
        <v>4</v>
      </c>
      <c r="M48" s="2">
        <f>SUM(M30:M47)</f>
        <v>4</v>
      </c>
      <c r="N48" s="2">
        <f>SUM(N30:N47)</f>
        <v>4</v>
      </c>
      <c r="O48" s="2">
        <f>SUM(O30:O47)</f>
        <v>4</v>
      </c>
    </row>
    <row r="51" ht="12.75">
      <c r="A51" s="2" t="s">
        <v>503</v>
      </c>
    </row>
    <row r="52" spans="1:5" ht="12.75">
      <c r="A52" s="2" t="s">
        <v>504</v>
      </c>
      <c r="B52" s="2" t="s">
        <v>505</v>
      </c>
      <c r="C52" s="2" t="s">
        <v>506</v>
      </c>
      <c r="D52" s="2" t="s">
        <v>507</v>
      </c>
      <c r="E52" s="2" t="s">
        <v>487</v>
      </c>
    </row>
    <row r="53" spans="1:5" ht="12.75">
      <c r="A53" s="2" t="s">
        <v>364</v>
      </c>
      <c r="B53" s="2">
        <f>23228</f>
        <v>4</v>
      </c>
      <c r="C53" s="2">
        <f>15797</f>
        <v>4</v>
      </c>
      <c r="D53" s="2">
        <f>0</f>
        <v>4</v>
      </c>
      <c r="E53" s="2">
        <f>SUM(B7:I7,SUM(B30:O30))</f>
        <v>4</v>
      </c>
    </row>
    <row r="54" spans="1:5" ht="12.75">
      <c r="A54" s="2" t="s">
        <v>365</v>
      </c>
      <c r="B54" s="2">
        <f>25195</f>
        <v>4</v>
      </c>
      <c r="C54" s="2">
        <f>0</f>
        <v>4</v>
      </c>
      <c r="D54" s="2">
        <f>0</f>
        <v>4</v>
      </c>
      <c r="E54" s="2">
        <f>SUM(B8:I8)</f>
        <v>4</v>
      </c>
    </row>
    <row r="55" spans="1:5" ht="12.75">
      <c r="A55" s="2" t="s">
        <v>366</v>
      </c>
      <c r="B55" s="2">
        <f>11396</f>
        <v>4</v>
      </c>
      <c r="C55" s="2">
        <f>874</f>
        <v>4</v>
      </c>
      <c r="D55" s="2">
        <f>0</f>
        <v>4</v>
      </c>
      <c r="E55" s="2">
        <f>SUM(B9:I9,SUM(B31:O31))</f>
        <v>4</v>
      </c>
    </row>
    <row r="56" spans="1:5" ht="12.75">
      <c r="A56" s="2" t="s">
        <v>367</v>
      </c>
      <c r="B56" s="2">
        <f>27440</f>
        <v>4</v>
      </c>
      <c r="C56" s="2">
        <f>40</f>
        <v>4</v>
      </c>
      <c r="D56" s="2">
        <f>1603</f>
        <v>4</v>
      </c>
      <c r="E56" s="2">
        <f>SUM(B10:I10,SUM(B32:O32))</f>
        <v>4</v>
      </c>
    </row>
    <row r="57" spans="1:5" ht="12.75">
      <c r="A57" s="2" t="s">
        <v>368</v>
      </c>
      <c r="B57" s="2">
        <f>29046</f>
        <v>4</v>
      </c>
      <c r="C57" s="2">
        <f>461</f>
        <v>4</v>
      </c>
      <c r="D57" s="2">
        <f>883</f>
        <v>4</v>
      </c>
      <c r="E57" s="2">
        <f>SUM(B11:I11,SUM(B33:O33))</f>
        <v>4</v>
      </c>
    </row>
    <row r="58" spans="1:5" ht="12.75">
      <c r="A58" s="2" t="s">
        <v>369</v>
      </c>
      <c r="B58" s="2">
        <f>686</f>
        <v>4</v>
      </c>
      <c r="C58" s="2">
        <f>60</f>
        <v>4</v>
      </c>
      <c r="D58" s="2">
        <f>0</f>
        <v>4</v>
      </c>
      <c r="E58" s="2">
        <f>SUM(B12:I12,SUM(B34:O34))</f>
        <v>4</v>
      </c>
    </row>
    <row r="59" spans="1:5" ht="12.75">
      <c r="A59" s="2" t="s">
        <v>370</v>
      </c>
      <c r="B59" s="2">
        <f>15134</f>
        <v>4</v>
      </c>
      <c r="C59" s="2">
        <f>11010</f>
        <v>4</v>
      </c>
      <c r="D59" s="2">
        <f>6954</f>
        <v>4</v>
      </c>
      <c r="E59" s="2">
        <f>SUM(B13:I13,SUM(B35:O35))</f>
        <v>4</v>
      </c>
    </row>
    <row r="60" spans="1:5" ht="12.75">
      <c r="A60" s="2" t="s">
        <v>371</v>
      </c>
      <c r="B60" s="2">
        <f>19571</f>
        <v>4</v>
      </c>
      <c r="C60" s="2">
        <f>5698</f>
        <v>4</v>
      </c>
      <c r="D60" s="2">
        <f>2988</f>
        <v>4</v>
      </c>
      <c r="E60" s="2">
        <f>SUM(B14:I14,SUM(B36:O36))</f>
        <v>4</v>
      </c>
    </row>
    <row r="61" spans="1:5" ht="12.75">
      <c r="A61" s="2" t="s">
        <v>372</v>
      </c>
      <c r="B61" s="2">
        <f>15231</f>
        <v>4</v>
      </c>
      <c r="C61" s="2">
        <f>3712</f>
        <v>4</v>
      </c>
      <c r="D61" s="2">
        <f>2345</f>
        <v>4</v>
      </c>
      <c r="E61" s="2">
        <f>SUM(B15:I15,SUM(B37:O37))</f>
        <v>4</v>
      </c>
    </row>
    <row r="62" spans="1:5" ht="12.75">
      <c r="A62" s="2" t="s">
        <v>373</v>
      </c>
      <c r="B62" s="2">
        <f>13452</f>
        <v>4</v>
      </c>
      <c r="C62" s="2">
        <f>19821</f>
        <v>4</v>
      </c>
      <c r="D62" s="2">
        <f>5735</f>
        <v>4</v>
      </c>
      <c r="E62" s="2">
        <f>SUM(B16:I16,SUM(B38:O38))</f>
        <v>4</v>
      </c>
    </row>
    <row r="63" spans="1:5" ht="12.75">
      <c r="A63" s="2" t="s">
        <v>374</v>
      </c>
      <c r="B63" s="2">
        <f>1687</f>
        <v>4</v>
      </c>
      <c r="C63" s="2">
        <f>2630</f>
        <v>4</v>
      </c>
      <c r="D63" s="2">
        <f>936</f>
        <v>4</v>
      </c>
      <c r="E63" s="2">
        <f>SUM(B17:I17,SUM(B39:O39))</f>
        <v>4</v>
      </c>
    </row>
    <row r="64" spans="1:5" ht="12.75">
      <c r="A64" s="2" t="s">
        <v>375</v>
      </c>
      <c r="B64" s="2">
        <f>9447</f>
        <v>4</v>
      </c>
      <c r="C64" s="2">
        <f>11752</f>
        <v>4</v>
      </c>
      <c r="D64" s="2">
        <f>11771</f>
        <v>4</v>
      </c>
      <c r="E64" s="2">
        <f>SUM(B18:I18,SUM(B40:O40))</f>
        <v>4</v>
      </c>
    </row>
    <row r="65" spans="1:5" ht="12.75">
      <c r="A65" s="2" t="s">
        <v>376</v>
      </c>
      <c r="B65" s="2">
        <f>1264</f>
        <v>4</v>
      </c>
      <c r="C65" s="2">
        <f>2812</f>
        <v>4</v>
      </c>
      <c r="D65" s="2">
        <f>2154</f>
        <v>4</v>
      </c>
      <c r="E65" s="2">
        <f>SUM(B19:I19,SUM(B41:O41))</f>
        <v>4</v>
      </c>
    </row>
    <row r="66" spans="1:5" ht="12.75">
      <c r="A66" s="2" t="s">
        <v>377</v>
      </c>
      <c r="B66" s="2">
        <f>1060</f>
        <v>4</v>
      </c>
      <c r="C66" s="2">
        <f>1514</f>
        <v>4</v>
      </c>
      <c r="D66" s="2">
        <f>903</f>
        <v>4</v>
      </c>
      <c r="E66" s="2">
        <f>SUM(B20:I20,SUM(B42:O42))</f>
        <v>4</v>
      </c>
    </row>
    <row r="67" spans="1:5" ht="12.75">
      <c r="A67" s="2" t="s">
        <v>378</v>
      </c>
      <c r="B67" s="2">
        <f>485</f>
        <v>4</v>
      </c>
      <c r="C67" s="2">
        <f>288</f>
        <v>4</v>
      </c>
      <c r="D67" s="2">
        <f>350</f>
        <v>4</v>
      </c>
      <c r="E67" s="2">
        <f>SUM(B21:I21,SUM(B43:O43))</f>
        <v>4</v>
      </c>
    </row>
    <row r="68" spans="1:5" ht="12.75">
      <c r="A68" s="2" t="s">
        <v>379</v>
      </c>
      <c r="B68" s="2">
        <f>518</f>
        <v>4</v>
      </c>
      <c r="C68" s="2">
        <f>1471</f>
        <v>4</v>
      </c>
      <c r="D68" s="2">
        <f>1055</f>
        <v>4</v>
      </c>
      <c r="E68" s="2">
        <f>SUM(B22:I22,SUM(B44:O44))</f>
        <v>4</v>
      </c>
    </row>
    <row r="69" spans="1:5" ht="12.75">
      <c r="A69" s="2" t="s">
        <v>380</v>
      </c>
      <c r="B69" s="2">
        <f>1044</f>
        <v>4</v>
      </c>
      <c r="C69" s="2">
        <f>1075</f>
        <v>4</v>
      </c>
      <c r="D69" s="2">
        <f>722</f>
        <v>4</v>
      </c>
      <c r="E69" s="2">
        <f>SUM(B23:I23,SUM(B45:O45))</f>
        <v>4</v>
      </c>
    </row>
    <row r="70" spans="1:5" ht="12.75">
      <c r="A70" s="2" t="s">
        <v>381</v>
      </c>
      <c r="B70" s="2">
        <f>526</f>
        <v>4</v>
      </c>
      <c r="C70" s="2">
        <f>664</f>
        <v>4</v>
      </c>
      <c r="D70" s="2">
        <f>652</f>
        <v>4</v>
      </c>
      <c r="E70" s="2">
        <f>SUM(B24:I24,SUM(B46:O46))</f>
        <v>4</v>
      </c>
    </row>
    <row r="71" spans="1:5" ht="12.75">
      <c r="A71" s="2" t="s">
        <v>382</v>
      </c>
      <c r="B71" s="2">
        <f>521</f>
        <v>4</v>
      </c>
      <c r="C71" s="2">
        <f>324</f>
        <v>4</v>
      </c>
      <c r="D71" s="2">
        <f>1086</f>
        <v>4</v>
      </c>
      <c r="E71" s="2">
        <f>SUM(B25:I25,SUM(B47:O47))</f>
        <v>4</v>
      </c>
    </row>
    <row r="72" spans="4:5" ht="12.75">
      <c r="D72" s="2" t="s">
        <v>487</v>
      </c>
      <c r="E72" s="2">
        <f>SUM(E53:E71)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508</v>
      </c>
    </row>
    <row r="5" ht="12.75">
      <c r="A5" s="2" t="s">
        <v>509</v>
      </c>
    </row>
    <row r="6" spans="1:2" ht="12.75">
      <c r="A6" s="2" t="s">
        <v>510</v>
      </c>
      <c r="B6" s="2" t="s">
        <v>476</v>
      </c>
    </row>
    <row r="7" spans="1:2" ht="12.75">
      <c r="A7" t="s">
        <v>511</v>
      </c>
      <c r="B7" s="3">
        <v>13176</v>
      </c>
    </row>
    <row r="8" spans="1:2" ht="12.75">
      <c r="A8" t="s">
        <v>512</v>
      </c>
      <c r="B8" s="3">
        <v>220</v>
      </c>
    </row>
    <row r="9" spans="1:2" ht="12.75">
      <c r="A9" t="s">
        <v>513</v>
      </c>
      <c r="B9" s="3">
        <v>6219</v>
      </c>
    </row>
    <row r="10" spans="1:2" ht="12.75">
      <c r="A10" t="s">
        <v>514</v>
      </c>
      <c r="B10" s="3">
        <v>28407</v>
      </c>
    </row>
    <row r="11" spans="1:2" ht="12.75">
      <c r="A11" t="s">
        <v>515</v>
      </c>
      <c r="B11" s="3">
        <v>22647</v>
      </c>
    </row>
    <row r="12" spans="1:2" ht="12.75">
      <c r="A12" t="s">
        <v>516</v>
      </c>
      <c r="B12" s="3">
        <v>738</v>
      </c>
    </row>
    <row r="13" spans="1:2" ht="12.75">
      <c r="A13" t="s">
        <v>517</v>
      </c>
      <c r="B13" s="3">
        <v>8000</v>
      </c>
    </row>
    <row r="14" spans="1:2" ht="12.75">
      <c r="A14" t="s">
        <v>518</v>
      </c>
      <c r="B14" s="3">
        <v>552742</v>
      </c>
    </row>
    <row r="15" spans="1:2" ht="12.75">
      <c r="A15" t="s">
        <v>519</v>
      </c>
      <c r="B15" s="3">
        <v>171541</v>
      </c>
    </row>
    <row r="16" spans="1:2" ht="12.75">
      <c r="A16" t="s">
        <v>520</v>
      </c>
      <c r="B16" s="3">
        <v>95314</v>
      </c>
    </row>
    <row r="17" spans="1:2" ht="12.75">
      <c r="A17" t="s">
        <v>521</v>
      </c>
      <c r="B17" s="3">
        <v>86725</v>
      </c>
    </row>
    <row r="18" spans="1:2" ht="12.75">
      <c r="A18" t="s">
        <v>522</v>
      </c>
      <c r="B18" s="3">
        <v>85936</v>
      </c>
    </row>
    <row r="20" spans="1:2" ht="12.75">
      <c r="A20" s="2" t="s">
        <v>361</v>
      </c>
      <c r="B20" s="6">
        <v>726343</v>
      </c>
    </row>
    <row r="21" spans="1:2" ht="12.75">
      <c r="A21" t="s">
        <v>523</v>
      </c>
      <c r="B21" s="3" t="s">
        <v>524</v>
      </c>
    </row>
    <row r="22" spans="1:2" ht="12.75">
      <c r="A22" t="s">
        <v>525</v>
      </c>
      <c r="B22" s="3" t="s">
        <v>526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527</v>
      </c>
    </row>
    <row r="5" ht="12.75">
      <c r="A5" s="2" t="s">
        <v>528</v>
      </c>
    </row>
    <row r="6" spans="1:2" ht="12.75">
      <c r="A6" s="2" t="s">
        <v>510</v>
      </c>
      <c r="B6" s="2" t="s">
        <v>529</v>
      </c>
    </row>
    <row r="7" spans="2:3" ht="12.75">
      <c r="B7" t="s">
        <v>530</v>
      </c>
      <c r="C7" t="s">
        <v>531</v>
      </c>
    </row>
    <row r="8" spans="1:3" ht="12.75">
      <c r="A8" s="9" t="s">
        <v>532</v>
      </c>
      <c r="B8" s="9" t="s">
        <v>11</v>
      </c>
      <c r="C8" s="9" t="s">
        <v>11</v>
      </c>
    </row>
    <row r="9" spans="1:3" ht="12.75">
      <c r="A9" s="2" t="s">
        <v>533</v>
      </c>
      <c r="B9" s="2" t="s">
        <v>11</v>
      </c>
      <c r="C9" s="2" t="s">
        <v>11</v>
      </c>
    </row>
    <row r="10" spans="1:3" ht="12.75">
      <c r="A10" t="s">
        <v>534</v>
      </c>
      <c r="B10" s="3">
        <v>40781</v>
      </c>
      <c r="C10" s="3">
        <v>0</v>
      </c>
    </row>
    <row r="11" spans="1:3" ht="12.75">
      <c r="A11" s="2" t="s">
        <v>487</v>
      </c>
      <c r="B11" s="6">
        <f>SUM(B8:B10)</f>
        <v>4</v>
      </c>
      <c r="C11" s="6">
        <f>SUM(C8:C10)</f>
        <v>4</v>
      </c>
    </row>
    <row r="14" ht="12.75">
      <c r="A14" s="2" t="s">
        <v>535</v>
      </c>
    </row>
    <row r="15" spans="1:2" ht="12.75">
      <c r="A15" s="2" t="s">
        <v>510</v>
      </c>
      <c r="B15" s="2" t="s">
        <v>529</v>
      </c>
    </row>
    <row r="16" spans="2:3" ht="12.75">
      <c r="B16" t="s">
        <v>530</v>
      </c>
      <c r="C16" t="s">
        <v>531</v>
      </c>
    </row>
    <row r="17" spans="1:3" ht="12.75">
      <c r="A17" s="9" t="s">
        <v>536</v>
      </c>
      <c r="B17" s="9" t="s">
        <v>11</v>
      </c>
      <c r="C17" s="9" t="s">
        <v>11</v>
      </c>
    </row>
    <row r="18" spans="1:3" ht="12.75">
      <c r="A18" s="2" t="s">
        <v>533</v>
      </c>
      <c r="B18" s="2" t="s">
        <v>11</v>
      </c>
      <c r="C18" s="2" t="s">
        <v>11</v>
      </c>
    </row>
    <row r="19" spans="1:3" ht="12.75">
      <c r="A19" t="s">
        <v>537</v>
      </c>
      <c r="B19" s="3">
        <v>208992</v>
      </c>
      <c r="C19" s="3">
        <v>0</v>
      </c>
    </row>
    <row r="20" spans="1:3" ht="12.75">
      <c r="A20" t="s">
        <v>538</v>
      </c>
      <c r="B20" s="3">
        <v>5299</v>
      </c>
      <c r="C20" s="3">
        <v>0</v>
      </c>
    </row>
    <row r="21" spans="1:3" ht="12.75">
      <c r="A21" t="s">
        <v>539</v>
      </c>
      <c r="B21" s="3">
        <v>863</v>
      </c>
      <c r="C21" s="3">
        <v>0</v>
      </c>
    </row>
    <row r="22" spans="1:3" ht="12.75">
      <c r="A22" t="s">
        <v>540</v>
      </c>
      <c r="B22" s="3">
        <v>6573</v>
      </c>
      <c r="C22" s="3">
        <v>0</v>
      </c>
    </row>
    <row r="23" spans="1:3" ht="12.75">
      <c r="A23" t="s">
        <v>541</v>
      </c>
      <c r="B23" s="3" t="s">
        <v>542</v>
      </c>
      <c r="C23" s="3" t="s">
        <v>251</v>
      </c>
    </row>
    <row r="24" spans="1:3" ht="12.75">
      <c r="A24" s="2" t="s">
        <v>543</v>
      </c>
      <c r="B24" s="2" t="s">
        <v>11</v>
      </c>
      <c r="C24" s="2" t="s">
        <v>11</v>
      </c>
    </row>
    <row r="25" spans="1:3" ht="12.75">
      <c r="A25" t="s">
        <v>544</v>
      </c>
      <c r="B25" s="3">
        <v>1183</v>
      </c>
      <c r="C25" s="3">
        <v>0</v>
      </c>
    </row>
    <row r="26" spans="1:3" ht="12.75">
      <c r="A26" t="s">
        <v>545</v>
      </c>
      <c r="B26" s="3">
        <v>4697</v>
      </c>
      <c r="C26" s="3">
        <v>0</v>
      </c>
    </row>
    <row r="27" spans="1:3" ht="12.75">
      <c r="A27" t="s">
        <v>546</v>
      </c>
      <c r="B27" s="3">
        <v>18889</v>
      </c>
      <c r="C27" s="3">
        <v>0</v>
      </c>
    </row>
    <row r="28" spans="1:3" ht="12.75">
      <c r="A28" t="s">
        <v>547</v>
      </c>
      <c r="B28" s="3">
        <v>2077</v>
      </c>
      <c r="C28" s="3">
        <v>0</v>
      </c>
    </row>
    <row r="29" spans="1:3" ht="12.75">
      <c r="A29" t="s">
        <v>548</v>
      </c>
      <c r="B29" s="3" t="s">
        <v>549</v>
      </c>
      <c r="C29" s="3" t="s">
        <v>251</v>
      </c>
    </row>
    <row r="30" spans="1:3" ht="12.75">
      <c r="A30" s="2" t="s">
        <v>550</v>
      </c>
      <c r="B30" s="2" t="s">
        <v>11</v>
      </c>
      <c r="C30" s="2" t="s">
        <v>11</v>
      </c>
    </row>
    <row r="31" spans="1:3" ht="12.75">
      <c r="A31" t="s">
        <v>551</v>
      </c>
      <c r="B31" s="3">
        <v>-11406</v>
      </c>
      <c r="C31" s="3">
        <v>0</v>
      </c>
    </row>
    <row r="32" spans="1:3" ht="12.75">
      <c r="A32" t="s">
        <v>552</v>
      </c>
      <c r="B32" s="3" t="s">
        <v>553</v>
      </c>
      <c r="C32" s="3" t="s">
        <v>251</v>
      </c>
    </row>
    <row r="33" spans="1:3" ht="12.75">
      <c r="A33" t="s">
        <v>554</v>
      </c>
      <c r="B33" s="3" t="s">
        <v>555</v>
      </c>
      <c r="C33" s="3" t="s">
        <v>251</v>
      </c>
    </row>
    <row r="34" spans="1:3" ht="12.75">
      <c r="A34" s="9" t="s">
        <v>556</v>
      </c>
      <c r="B34" s="9" t="s">
        <v>11</v>
      </c>
      <c r="C34" s="9" t="s">
        <v>11</v>
      </c>
    </row>
    <row r="35" spans="1:3" ht="12.75">
      <c r="A35" s="2" t="s">
        <v>533</v>
      </c>
      <c r="B35" s="2" t="s">
        <v>11</v>
      </c>
      <c r="C35" s="2" t="s">
        <v>11</v>
      </c>
    </row>
    <row r="36" spans="1:3" ht="12.75">
      <c r="A36" t="s">
        <v>557</v>
      </c>
      <c r="B36" s="3">
        <v>122767</v>
      </c>
      <c r="C36" s="3">
        <v>0</v>
      </c>
    </row>
    <row r="37" spans="1:3" ht="12.75">
      <c r="A37" t="s">
        <v>558</v>
      </c>
      <c r="B37" s="3" t="s">
        <v>559</v>
      </c>
      <c r="C37" s="3" t="s">
        <v>251</v>
      </c>
    </row>
    <row r="38" spans="1:3" ht="12.75">
      <c r="A38" s="2" t="s">
        <v>550</v>
      </c>
      <c r="B38" s="2" t="s">
        <v>11</v>
      </c>
      <c r="C38" s="2" t="s">
        <v>11</v>
      </c>
    </row>
    <row r="39" spans="1:3" ht="12.75">
      <c r="A39" t="s">
        <v>560</v>
      </c>
      <c r="B39" s="3">
        <v>-93600</v>
      </c>
      <c r="C39" s="3">
        <v>0</v>
      </c>
    </row>
    <row r="40" spans="1:3" ht="12.75">
      <c r="A40" t="s">
        <v>561</v>
      </c>
      <c r="B40" s="3" t="s">
        <v>562</v>
      </c>
      <c r="C40" s="3" t="s">
        <v>251</v>
      </c>
    </row>
    <row r="41" spans="1:3" ht="12.75">
      <c r="A41" t="s">
        <v>563</v>
      </c>
      <c r="B41" s="3" t="s">
        <v>564</v>
      </c>
      <c r="C41" s="3" t="s">
        <v>251</v>
      </c>
    </row>
    <row r="42" spans="1:3" ht="12.75">
      <c r="A42" s="9" t="s">
        <v>536</v>
      </c>
      <c r="B42" s="9" t="s">
        <v>11</v>
      </c>
      <c r="C42" s="9" t="s">
        <v>11</v>
      </c>
    </row>
    <row r="43" spans="1:3" ht="12.75">
      <c r="A43" s="2" t="s">
        <v>565</v>
      </c>
      <c r="B43" s="2" t="s">
        <v>11</v>
      </c>
      <c r="C43" s="2" t="s">
        <v>11</v>
      </c>
    </row>
    <row r="44" spans="1:3" ht="12.75">
      <c r="A44" t="s">
        <v>566</v>
      </c>
      <c r="B44" s="3">
        <v>0</v>
      </c>
      <c r="C44" s="3">
        <v>132554</v>
      </c>
    </row>
    <row r="45" spans="1:3" ht="12.75">
      <c r="A45" t="s">
        <v>567</v>
      </c>
      <c r="B45" s="3">
        <v>0</v>
      </c>
      <c r="C45" s="3">
        <v>30274</v>
      </c>
    </row>
    <row r="46" spans="1:3" ht="12.75">
      <c r="A46" t="s">
        <v>568</v>
      </c>
      <c r="B46" s="3" t="s">
        <v>251</v>
      </c>
      <c r="C46" s="3" t="s">
        <v>569</v>
      </c>
    </row>
    <row r="47" spans="1:3" ht="12.75">
      <c r="A47" t="s">
        <v>554</v>
      </c>
      <c r="B47" s="3" t="s">
        <v>251</v>
      </c>
      <c r="C47" s="3" t="s">
        <v>569</v>
      </c>
    </row>
    <row r="48" spans="1:3" ht="12.75">
      <c r="A48" s="2" t="s">
        <v>487</v>
      </c>
      <c r="B48" s="6">
        <f>SUM(B17:B47)</f>
        <v>4</v>
      </c>
      <c r="C48" s="6">
        <f>SUM(C17:C47)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570</v>
      </c>
    </row>
    <row r="6" spans="1:5" ht="12.75">
      <c r="A6" s="2" t="s">
        <v>571</v>
      </c>
      <c r="B6" s="2" t="s">
        <v>572</v>
      </c>
      <c r="C6" s="2" t="s">
        <v>573</v>
      </c>
      <c r="D6" s="2" t="s">
        <v>574</v>
      </c>
      <c r="E6" s="2" t="s">
        <v>575</v>
      </c>
    </row>
    <row r="7" spans="1:5" ht="12.75">
      <c r="A7" t="s">
        <v>576</v>
      </c>
      <c r="B7" t="s">
        <v>577</v>
      </c>
      <c r="C7" t="s">
        <v>578</v>
      </c>
      <c r="D7" t="s">
        <v>251</v>
      </c>
    </row>
    <row r="8" spans="1:2" ht="12.75">
      <c r="A8" t="s">
        <v>579</v>
      </c>
      <c r="B8" t="s">
        <v>580</v>
      </c>
    </row>
    <row r="9" spans="1:2" ht="12.75">
      <c r="A9" t="s">
        <v>581</v>
      </c>
      <c r="B9" t="s">
        <v>582</v>
      </c>
    </row>
    <row r="10" spans="1:5" ht="12.75">
      <c r="A10" t="s">
        <v>583</v>
      </c>
      <c r="B10" t="s">
        <v>251</v>
      </c>
      <c r="C10" t="s">
        <v>251</v>
      </c>
      <c r="D10" t="s">
        <v>251</v>
      </c>
    </row>
    <row r="11" spans="1:5" ht="12.75">
      <c r="A11" t="s">
        <v>584</v>
      </c>
      <c r="B11" t="s">
        <v>585</v>
      </c>
      <c r="C11" t="s">
        <v>585</v>
      </c>
      <c r="D11" t="s">
        <v>251</v>
      </c>
    </row>
    <row r="12" spans="1:5" ht="12.75">
      <c r="A12" t="s">
        <v>586</v>
      </c>
      <c r="B12" t="s">
        <v>587</v>
      </c>
      <c r="C12" t="s">
        <v>251</v>
      </c>
      <c r="D12" t="s">
        <v>251</v>
      </c>
    </row>
    <row r="13" spans="1:5" ht="12.75">
      <c r="A13" t="s">
        <v>588</v>
      </c>
      <c r="B13" t="s">
        <v>251</v>
      </c>
      <c r="C13" t="s">
        <v>251</v>
      </c>
      <c r="D13" t="s">
        <v>251</v>
      </c>
    </row>
    <row r="14" spans="1:5" ht="12.75">
      <c r="A14" t="s">
        <v>589</v>
      </c>
      <c r="B14" t="s">
        <v>251</v>
      </c>
      <c r="C14" t="s">
        <v>251</v>
      </c>
      <c r="D14" t="s">
        <v>251</v>
      </c>
    </row>
    <row r="15" spans="1:5" ht="12.75">
      <c r="A15" t="s">
        <v>590</v>
      </c>
      <c r="B15" t="s">
        <v>251</v>
      </c>
      <c r="C15" t="s">
        <v>251</v>
      </c>
      <c r="D15" t="s">
        <v>251</v>
      </c>
    </row>
    <row r="16" spans="1:5" ht="12.75">
      <c r="A16" t="s">
        <v>591</v>
      </c>
      <c r="B16" t="s">
        <v>251</v>
      </c>
      <c r="C16" t="s">
        <v>251</v>
      </c>
      <c r="D16" t="s">
        <v>251</v>
      </c>
    </row>
    <row r="17" spans="1:5" ht="12.75">
      <c r="A17" t="s">
        <v>592</v>
      </c>
      <c r="B17" t="s">
        <v>251</v>
      </c>
      <c r="C17" t="s">
        <v>251</v>
      </c>
      <c r="D17" t="s">
        <v>251</v>
      </c>
    </row>
    <row r="18" spans="1:5" ht="12.75">
      <c r="A18" t="s">
        <v>593</v>
      </c>
      <c r="B18" t="s">
        <v>594</v>
      </c>
      <c r="C18" t="s">
        <v>594</v>
      </c>
      <c r="D18" t="s">
        <v>251</v>
      </c>
    </row>
    <row r="19" spans="1:5" ht="12.75">
      <c r="A19" t="s">
        <v>595</v>
      </c>
      <c r="B19" t="s">
        <v>251</v>
      </c>
      <c r="C19" t="s">
        <v>251</v>
      </c>
      <c r="D19" t="s">
        <v>251</v>
      </c>
    </row>
    <row r="20" spans="1:5" ht="12.75">
      <c r="A20" t="s">
        <v>596</v>
      </c>
      <c r="B20" t="s">
        <v>597</v>
      </c>
      <c r="C20" t="s">
        <v>251</v>
      </c>
      <c r="D20" t="s">
        <v>251</v>
      </c>
    </row>
    <row r="21" spans="1:5" ht="12.75">
      <c r="A21" t="s">
        <v>598</v>
      </c>
      <c r="B21" t="s">
        <v>251</v>
      </c>
      <c r="C21" t="s">
        <v>251</v>
      </c>
      <c r="D21" t="s">
        <v>251</v>
      </c>
    </row>
    <row r="22" spans="1:5" ht="12.75">
      <c r="A22" t="s">
        <v>599</v>
      </c>
      <c r="B22" t="s">
        <v>251</v>
      </c>
      <c r="C22" t="s">
        <v>251</v>
      </c>
      <c r="D22" t="s">
        <v>251</v>
      </c>
    </row>
    <row r="23" spans="1:5" ht="12.75">
      <c r="A23" t="s">
        <v>600</v>
      </c>
      <c r="B23" t="s">
        <v>601</v>
      </c>
      <c r="C23" t="s">
        <v>251</v>
      </c>
      <c r="D23" t="s">
        <v>251</v>
      </c>
    </row>
    <row r="24" spans="1:5" ht="12.75">
      <c r="A24" t="s">
        <v>602</v>
      </c>
      <c r="B24" t="s">
        <v>603</v>
      </c>
      <c r="C24" t="s">
        <v>251</v>
      </c>
      <c r="D24" t="s">
        <v>251</v>
      </c>
    </row>
    <row r="25" spans="1:5" ht="12.75">
      <c r="A25" t="s">
        <v>604</v>
      </c>
      <c r="B25" t="s">
        <v>605</v>
      </c>
      <c r="C25" t="s">
        <v>606</v>
      </c>
      <c r="D25" t="s">
        <v>251</v>
      </c>
    </row>
    <row r="26" spans="1:5" ht="12.75">
      <c r="A26" t="s">
        <v>607</v>
      </c>
      <c r="B26" t="s">
        <v>251</v>
      </c>
      <c r="C26" t="s">
        <v>251</v>
      </c>
      <c r="D26" t="s">
        <v>251</v>
      </c>
    </row>
    <row r="27" spans="1:5" ht="12.75">
      <c r="A27" t="s">
        <v>608</v>
      </c>
      <c r="B27" t="s">
        <v>609</v>
      </c>
      <c r="C27" t="s">
        <v>610</v>
      </c>
      <c r="D27" t="s">
        <v>251</v>
      </c>
    </row>
    <row r="28" spans="1:5" ht="12.75">
      <c r="A28" t="s">
        <v>611</v>
      </c>
      <c r="B28" t="s">
        <v>251</v>
      </c>
      <c r="C28" t="s">
        <v>251</v>
      </c>
      <c r="D28" t="s">
        <v>251</v>
      </c>
    </row>
    <row r="29" spans="1:5" ht="12.75">
      <c r="A29" t="s">
        <v>612</v>
      </c>
      <c r="B29" t="s">
        <v>251</v>
      </c>
      <c r="C29" t="s">
        <v>251</v>
      </c>
      <c r="D29" t="s">
        <v>251</v>
      </c>
    </row>
    <row r="30" spans="1:5" ht="12.75">
      <c r="A30" t="s">
        <v>613</v>
      </c>
      <c r="B30" t="s">
        <v>614</v>
      </c>
      <c r="C30" t="s">
        <v>251</v>
      </c>
      <c r="D30" t="s">
        <v>251</v>
      </c>
      <c r="E30" t="s">
        <v>615</v>
      </c>
    </row>
    <row r="31" spans="1:5" ht="12.75">
      <c r="A31" s="2" t="s">
        <v>361</v>
      </c>
      <c r="B31" s="2" t="s">
        <v>616</v>
      </c>
      <c r="C31" s="2" t="s">
        <v>617</v>
      </c>
      <c r="D31" s="2" t="s">
        <v>251</v>
      </c>
    </row>
    <row r="32" spans="1:5" ht="12.75">
      <c r="A32" t="s">
        <v>618</v>
      </c>
      <c r="B32" t="s">
        <v>619</v>
      </c>
      <c r="C32" t="s">
        <v>251</v>
      </c>
      <c r="D32" t="s">
        <v>251</v>
      </c>
      <c r="E32" t="s">
        <v>620</v>
      </c>
    </row>
    <row r="33" spans="1:5" ht="12.75">
      <c r="A33" s="2" t="s">
        <v>621</v>
      </c>
      <c r="B33" s="2" t="s">
        <v>622</v>
      </c>
      <c r="C33" s="2" t="s">
        <v>617</v>
      </c>
      <c r="D33" s="2" t="s">
        <v>251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623</v>
      </c>
    </row>
    <row r="3" spans="1:9" ht="12.75">
      <c r="A3" t="s">
        <v>624</v>
      </c>
      <c r="I3" t="s">
        <v>234</v>
      </c>
    </row>
    <row r="4" spans="2:9" ht="12.75">
      <c r="B4" t="s">
        <v>625</v>
      </c>
      <c r="I4" t="s">
        <v>203</v>
      </c>
    </row>
    <row r="5" spans="2:9" ht="12.75">
      <c r="B5" t="s">
        <v>626</v>
      </c>
      <c r="I5" t="s">
        <v>203</v>
      </c>
    </row>
    <row r="6" spans="2:9" ht="12.75">
      <c r="B6" t="s">
        <v>627</v>
      </c>
      <c r="I6" t="s">
        <v>234</v>
      </c>
    </row>
    <row r="7" spans="2:9" ht="12.75">
      <c r="B7" t="s">
        <v>628</v>
      </c>
      <c r="I7" t="s">
        <v>60</v>
      </c>
    </row>
    <row r="8" spans="2:9" ht="12.75">
      <c r="B8" t="s">
        <v>629</v>
      </c>
      <c r="I8" t="s">
        <v>60</v>
      </c>
    </row>
    <row r="9" spans="2:9" ht="12.75">
      <c r="B9" t="s">
        <v>630</v>
      </c>
      <c r="I9" t="s">
        <v>60</v>
      </c>
    </row>
    <row r="10" spans="2:9" ht="12.75">
      <c r="B10" t="s">
        <v>631</v>
      </c>
      <c r="I10" t="s">
        <v>60</v>
      </c>
    </row>
    <row r="11" spans="2:9" ht="12.75">
      <c r="B11" t="s">
        <v>632</v>
      </c>
      <c r="I11" t="s">
        <v>60</v>
      </c>
    </row>
    <row r="12" spans="2:9" ht="12.75">
      <c r="B12" t="s">
        <v>633</v>
      </c>
      <c r="I12" t="s">
        <v>60</v>
      </c>
    </row>
    <row r="13" spans="2:9" ht="12.75">
      <c r="B13" t="s">
        <v>634</v>
      </c>
      <c r="I13" t="s">
        <v>60</v>
      </c>
    </row>
    <row r="14" spans="2:9" ht="12.75">
      <c r="B14" t="s">
        <v>635</v>
      </c>
      <c r="I14" t="s">
        <v>60</v>
      </c>
    </row>
    <row r="15" spans="2:9" ht="12.75">
      <c r="B15" t="s">
        <v>636</v>
      </c>
      <c r="I15" t="s">
        <v>60</v>
      </c>
    </row>
    <row r="16" spans="2:9" ht="12.75">
      <c r="B16" t="s">
        <v>637</v>
      </c>
      <c r="I16" t="s">
        <v>60</v>
      </c>
    </row>
    <row r="17" spans="1:9" ht="12.75">
      <c r="A17" t="s">
        <v>624</v>
      </c>
      <c r="I17" t="s">
        <v>234</v>
      </c>
    </row>
    <row r="18" spans="2:9" ht="12.75">
      <c r="B18" t="s">
        <v>625</v>
      </c>
      <c r="I18" t="s">
        <v>203</v>
      </c>
    </row>
    <row r="19" spans="2:9" ht="12.75">
      <c r="B19" t="s">
        <v>626</v>
      </c>
      <c r="I19" t="s">
        <v>203</v>
      </c>
    </row>
    <row r="20" spans="2:9" ht="12.75">
      <c r="B20" t="s">
        <v>627</v>
      </c>
      <c r="I20" t="s">
        <v>60</v>
      </c>
    </row>
    <row r="21" spans="2:9" ht="12.75">
      <c r="B21" t="s">
        <v>628</v>
      </c>
      <c r="I21" t="s">
        <v>60</v>
      </c>
    </row>
    <row r="22" spans="2:9" ht="12.75">
      <c r="B22" t="s">
        <v>629</v>
      </c>
      <c r="I22" t="s">
        <v>60</v>
      </c>
    </row>
    <row r="23" spans="2:9" ht="12.75">
      <c r="B23" t="s">
        <v>630</v>
      </c>
      <c r="I23" t="s">
        <v>60</v>
      </c>
    </row>
    <row r="24" spans="2:9" ht="12.75">
      <c r="B24" t="s">
        <v>631</v>
      </c>
      <c r="I24" t="s">
        <v>60</v>
      </c>
    </row>
    <row r="25" spans="2:9" ht="12.75">
      <c r="B25" t="s">
        <v>632</v>
      </c>
      <c r="I25" t="s">
        <v>60</v>
      </c>
    </row>
    <row r="26" spans="2:9" ht="12.75">
      <c r="B26" t="s">
        <v>633</v>
      </c>
      <c r="I26" t="s">
        <v>234</v>
      </c>
    </row>
    <row r="27" spans="2:9" ht="12.75">
      <c r="B27" t="s">
        <v>634</v>
      </c>
      <c r="I27" t="s">
        <v>60</v>
      </c>
    </row>
    <row r="28" spans="2:9" ht="12.75">
      <c r="B28" t="s">
        <v>635</v>
      </c>
      <c r="I28" t="s">
        <v>60</v>
      </c>
    </row>
    <row r="29" spans="2:9" ht="12.75">
      <c r="B29" t="s">
        <v>636</v>
      </c>
      <c r="I29" t="s">
        <v>60</v>
      </c>
    </row>
    <row r="30" spans="2:9" ht="12.75">
      <c r="B30" t="s">
        <v>637</v>
      </c>
      <c r="I30" t="s">
        <v>60</v>
      </c>
    </row>
    <row r="31" spans="1:9" ht="12.75">
      <c r="A31" t="s">
        <v>624</v>
      </c>
      <c r="I31" t="s">
        <v>234</v>
      </c>
    </row>
    <row r="32" spans="2:9" ht="12.75">
      <c r="B32" t="s">
        <v>625</v>
      </c>
      <c r="I32" t="s">
        <v>203</v>
      </c>
    </row>
    <row r="33" spans="2:9" ht="12.75">
      <c r="B33" t="s">
        <v>626</v>
      </c>
      <c r="I33" t="s">
        <v>203</v>
      </c>
    </row>
    <row r="34" spans="2:9" ht="12.75">
      <c r="B34" t="s">
        <v>627</v>
      </c>
      <c r="I34" t="s">
        <v>60</v>
      </c>
    </row>
    <row r="35" spans="2:9" ht="12.75">
      <c r="B35" t="s">
        <v>628</v>
      </c>
      <c r="I35" t="s">
        <v>60</v>
      </c>
    </row>
    <row r="36" spans="2:9" ht="12.75">
      <c r="B36" t="s">
        <v>629</v>
      </c>
      <c r="I36" t="s">
        <v>60</v>
      </c>
    </row>
    <row r="37" spans="2:9" ht="12.75">
      <c r="B37" t="s">
        <v>630</v>
      </c>
      <c r="I37" t="s">
        <v>60</v>
      </c>
    </row>
    <row r="38" spans="2:9" ht="12.75">
      <c r="B38" t="s">
        <v>631</v>
      </c>
      <c r="I38" t="s">
        <v>60</v>
      </c>
    </row>
    <row r="39" spans="2:9" ht="12.75">
      <c r="B39" t="s">
        <v>632</v>
      </c>
      <c r="I39" t="s">
        <v>60</v>
      </c>
    </row>
    <row r="40" spans="2:9" ht="12.75">
      <c r="B40" t="s">
        <v>633</v>
      </c>
      <c r="I40" t="s">
        <v>60</v>
      </c>
    </row>
    <row r="41" spans="2:9" ht="12.75">
      <c r="B41" t="s">
        <v>634</v>
      </c>
      <c r="I41" t="s">
        <v>60</v>
      </c>
    </row>
    <row r="42" spans="2:9" ht="12.75">
      <c r="B42" t="s">
        <v>635</v>
      </c>
      <c r="I42" t="s">
        <v>234</v>
      </c>
    </row>
    <row r="43" spans="2:9" ht="12.75">
      <c r="B43" t="s">
        <v>636</v>
      </c>
      <c r="I43" t="s">
        <v>60</v>
      </c>
    </row>
    <row r="44" spans="2:9" ht="12.75">
      <c r="B44" t="s">
        <v>637</v>
      </c>
      <c r="I44" t="s">
        <v>60</v>
      </c>
    </row>
    <row r="45" spans="1:9" ht="12.75">
      <c r="A45" t="s">
        <v>624</v>
      </c>
      <c r="I45" t="s">
        <v>234</v>
      </c>
    </row>
    <row r="46" spans="2:9" ht="12.75">
      <c r="B46" t="s">
        <v>625</v>
      </c>
      <c r="I46" t="s">
        <v>203</v>
      </c>
    </row>
    <row r="47" spans="2:9" ht="12.75">
      <c r="B47" t="s">
        <v>626</v>
      </c>
      <c r="I47" t="s">
        <v>203</v>
      </c>
    </row>
    <row r="48" spans="2:9" ht="12.75">
      <c r="B48" t="s">
        <v>627</v>
      </c>
      <c r="I48" t="s">
        <v>60</v>
      </c>
    </row>
    <row r="49" spans="2:9" ht="12.75">
      <c r="B49" t="s">
        <v>628</v>
      </c>
      <c r="I49" t="s">
        <v>60</v>
      </c>
    </row>
    <row r="50" spans="2:9" ht="12.75">
      <c r="B50" t="s">
        <v>629</v>
      </c>
      <c r="I50" t="s">
        <v>60</v>
      </c>
    </row>
    <row r="51" spans="2:9" ht="12.75">
      <c r="B51" t="s">
        <v>630</v>
      </c>
      <c r="I51" t="s">
        <v>60</v>
      </c>
    </row>
    <row r="52" spans="2:9" ht="12.75">
      <c r="B52" t="s">
        <v>631</v>
      </c>
      <c r="I52" t="s">
        <v>60</v>
      </c>
    </row>
    <row r="53" spans="2:9" ht="12.75">
      <c r="B53" t="s">
        <v>632</v>
      </c>
      <c r="I53" t="s">
        <v>60</v>
      </c>
    </row>
    <row r="54" spans="2:9" ht="12.75">
      <c r="B54" t="s">
        <v>633</v>
      </c>
      <c r="I54" t="s">
        <v>60</v>
      </c>
    </row>
    <row r="55" spans="2:9" ht="12.75">
      <c r="B55" t="s">
        <v>634</v>
      </c>
      <c r="I55" t="s">
        <v>60</v>
      </c>
    </row>
    <row r="56" spans="2:9" ht="12.75">
      <c r="B56" t="s">
        <v>635</v>
      </c>
      <c r="I56" t="s">
        <v>60</v>
      </c>
    </row>
    <row r="57" spans="2:9" ht="12.75">
      <c r="B57" t="s">
        <v>636</v>
      </c>
      <c r="I57" t="s">
        <v>60</v>
      </c>
    </row>
    <row r="58" spans="2:9" ht="12.75">
      <c r="B58" t="s">
        <v>637</v>
      </c>
      <c r="I58" t="s">
        <v>234</v>
      </c>
    </row>
    <row r="59" spans="1:9" ht="12.75">
      <c r="A59" t="s">
        <v>624</v>
      </c>
      <c r="I59" t="s">
        <v>203</v>
      </c>
    </row>
    <row r="60" spans="2:9" ht="12.75">
      <c r="B60" t="s">
        <v>625</v>
      </c>
      <c r="I60" t="s">
        <v>203</v>
      </c>
    </row>
    <row r="61" spans="2:9" ht="12.75">
      <c r="B61" t="s">
        <v>626</v>
      </c>
      <c r="I61" t="s">
        <v>203</v>
      </c>
    </row>
    <row r="62" spans="2:9" ht="12.75">
      <c r="B62" t="s">
        <v>627</v>
      </c>
      <c r="I62" t="s">
        <v>203</v>
      </c>
    </row>
    <row r="63" spans="2:9" ht="12.75">
      <c r="B63" t="s">
        <v>628</v>
      </c>
      <c r="I63" t="s">
        <v>203</v>
      </c>
    </row>
    <row r="64" spans="2:9" ht="12.75">
      <c r="B64" t="s">
        <v>629</v>
      </c>
      <c r="I64" t="s">
        <v>203</v>
      </c>
    </row>
    <row r="65" spans="2:9" ht="12.75">
      <c r="B65" t="s">
        <v>630</v>
      </c>
      <c r="I65" t="s">
        <v>203</v>
      </c>
    </row>
    <row r="66" spans="2:9" ht="12.75">
      <c r="B66" t="s">
        <v>631</v>
      </c>
      <c r="I66" t="s">
        <v>203</v>
      </c>
    </row>
    <row r="67" spans="2:9" ht="12.75">
      <c r="B67" t="s">
        <v>632</v>
      </c>
      <c r="I67" t="s">
        <v>203</v>
      </c>
    </row>
    <row r="68" spans="2:9" ht="12.75">
      <c r="B68" t="s">
        <v>633</v>
      </c>
      <c r="I68" t="s">
        <v>203</v>
      </c>
    </row>
    <row r="69" spans="2:9" ht="12.75">
      <c r="B69" t="s">
        <v>634</v>
      </c>
      <c r="I69" t="s">
        <v>203</v>
      </c>
    </row>
    <row r="70" spans="2:9" ht="12.75">
      <c r="B70" t="s">
        <v>635</v>
      </c>
      <c r="I70" t="s">
        <v>203</v>
      </c>
    </row>
    <row r="71" spans="2:9" ht="12.75">
      <c r="B71" t="s">
        <v>636</v>
      </c>
      <c r="I71" t="s">
        <v>203</v>
      </c>
    </row>
    <row r="72" spans="2:9" ht="12.75">
      <c r="B72" t="s">
        <v>637</v>
      </c>
      <c r="I72" t="s">
        <v>203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77</v>
      </c>
    </row>
    <row r="2" ht="12.75">
      <c r="A2" s="2" t="s">
        <v>78</v>
      </c>
    </row>
    <row r="3" ht="12.75">
      <c r="A3" s="2" t="s">
        <v>79</v>
      </c>
    </row>
    <row r="4" ht="12.75">
      <c r="A4" s="2" t="s">
        <v>80</v>
      </c>
    </row>
    <row r="5" spans="2:11" ht="12.75">
      <c r="B5" s="4" t="s">
        <v>81</v>
      </c>
      <c r="E5" s="4" t="s">
        <v>82</v>
      </c>
      <c r="H5" s="4" t="s">
        <v>83</v>
      </c>
      <c r="K5" s="4" t="s">
        <v>84</v>
      </c>
    </row>
    <row r="6" spans="1:13" ht="12.75">
      <c r="A6" s="2" t="s">
        <v>11</v>
      </c>
      <c r="B6" s="2" t="s">
        <v>85</v>
      </c>
      <c r="C6" s="2" t="s">
        <v>86</v>
      </c>
      <c r="D6" s="2" t="s">
        <v>4</v>
      </c>
      <c r="E6" s="2" t="s">
        <v>85</v>
      </c>
      <c r="F6" s="2" t="s">
        <v>86</v>
      </c>
      <c r="G6" s="2" t="s">
        <v>4</v>
      </c>
      <c r="H6" s="2" t="s">
        <v>85</v>
      </c>
      <c r="I6" s="2" t="s">
        <v>86</v>
      </c>
      <c r="J6" s="2" t="s">
        <v>4</v>
      </c>
      <c r="K6" s="2" t="s">
        <v>85</v>
      </c>
      <c r="L6" s="2" t="s">
        <v>86</v>
      </c>
      <c r="M6" s="2" t="s">
        <v>4</v>
      </c>
    </row>
    <row r="7" spans="1:13" ht="12.75">
      <c r="A7" t="s">
        <v>87</v>
      </c>
      <c r="B7" s="3">
        <v>0</v>
      </c>
      <c r="C7" s="3">
        <v>0</v>
      </c>
      <c r="D7" s="3">
        <v>1</v>
      </c>
      <c r="E7" s="5">
        <v>0</v>
      </c>
      <c r="F7" s="5">
        <v>0</v>
      </c>
      <c r="G7" s="5">
        <v>1</v>
      </c>
      <c r="H7" s="3">
        <v>0</v>
      </c>
      <c r="I7" s="3">
        <v>0</v>
      </c>
      <c r="J7" s="3">
        <v>84249</v>
      </c>
      <c r="K7" s="3">
        <v>0</v>
      </c>
      <c r="L7" s="3">
        <v>0</v>
      </c>
      <c r="M7" s="3">
        <v>0</v>
      </c>
    </row>
    <row r="8" spans="1:13" ht="12.75">
      <c r="A8" t="s">
        <v>88</v>
      </c>
      <c r="B8" s="3">
        <v>2</v>
      </c>
      <c r="C8" s="3">
        <v>2</v>
      </c>
      <c r="D8" s="3">
        <v>2</v>
      </c>
      <c r="E8" s="5">
        <v>2</v>
      </c>
      <c r="F8" s="5">
        <v>2</v>
      </c>
      <c r="G8" s="5">
        <v>2</v>
      </c>
      <c r="H8" s="3">
        <v>128717</v>
      </c>
      <c r="I8" s="3">
        <v>129415</v>
      </c>
      <c r="J8" s="3">
        <v>122435</v>
      </c>
      <c r="K8" s="3">
        <v>0</v>
      </c>
      <c r="L8" s="3">
        <v>4282</v>
      </c>
      <c r="M8" s="3">
        <v>0</v>
      </c>
    </row>
    <row r="9" spans="1:13" ht="12.75">
      <c r="A9" t="s">
        <v>89</v>
      </c>
      <c r="B9" s="3">
        <v>27</v>
      </c>
      <c r="C9" s="3">
        <v>26</v>
      </c>
      <c r="D9" s="3">
        <v>26</v>
      </c>
      <c r="E9" s="5">
        <v>29.040000915527344</v>
      </c>
      <c r="F9" s="5">
        <v>26.06999969482422</v>
      </c>
      <c r="G9" s="5">
        <v>25.979999542236328</v>
      </c>
      <c r="H9" s="3">
        <v>944603</v>
      </c>
      <c r="I9" s="3">
        <v>850340</v>
      </c>
      <c r="J9" s="3">
        <v>853017</v>
      </c>
      <c r="K9" s="3">
        <v>0</v>
      </c>
      <c r="L9" s="3">
        <v>16437</v>
      </c>
      <c r="M9" s="3">
        <v>11752</v>
      </c>
    </row>
    <row r="10" spans="1:13" ht="12.75">
      <c r="A10" t="s">
        <v>90</v>
      </c>
      <c r="B10" s="3">
        <v>31</v>
      </c>
      <c r="C10" s="3">
        <v>30</v>
      </c>
      <c r="D10" s="3">
        <v>28</v>
      </c>
      <c r="E10" s="5">
        <v>31.760000228881836</v>
      </c>
      <c r="F10" s="5">
        <v>30.329999923706055</v>
      </c>
      <c r="G10" s="5">
        <v>28.989999771118164</v>
      </c>
      <c r="H10" s="3">
        <v>823405</v>
      </c>
      <c r="I10" s="3">
        <v>798319</v>
      </c>
      <c r="J10" s="3">
        <v>769257</v>
      </c>
      <c r="K10" s="3">
        <v>0</v>
      </c>
      <c r="L10" s="3">
        <v>11852</v>
      </c>
      <c r="M10" s="3">
        <v>11952</v>
      </c>
    </row>
    <row r="11" spans="1:13" ht="12.75">
      <c r="A11" t="s">
        <v>91</v>
      </c>
      <c r="B11" s="3">
        <v>14</v>
      </c>
      <c r="C11" s="3">
        <v>12</v>
      </c>
      <c r="D11" s="3">
        <v>11</v>
      </c>
      <c r="E11" s="5">
        <v>12.5</v>
      </c>
      <c r="F11" s="5">
        <v>12.210000038146973</v>
      </c>
      <c r="G11" s="5">
        <v>10.260000228881836</v>
      </c>
      <c r="H11" s="3">
        <v>277117</v>
      </c>
      <c r="I11" s="3">
        <v>279282</v>
      </c>
      <c r="J11" s="3">
        <v>241697</v>
      </c>
      <c r="K11" s="3">
        <v>0</v>
      </c>
      <c r="L11" s="3">
        <v>650</v>
      </c>
      <c r="M11" s="3">
        <v>3975</v>
      </c>
    </row>
    <row r="12" spans="1:13" ht="12.75">
      <c r="A12" s="2" t="s">
        <v>92</v>
      </c>
      <c r="B12" s="6">
        <f>SUM(B7:B11)</f>
        <v>4</v>
      </c>
      <c r="C12" s="6">
        <f>SUM(C7:C11)</f>
        <v>4</v>
      </c>
      <c r="D12" s="6">
        <f>SUM(D7:D11)</f>
        <v>4</v>
      </c>
      <c r="E12" s="5">
        <f>SUM(E7:E11)</f>
        <v>4</v>
      </c>
      <c r="F12" s="5">
        <f>SUM(F7:F11)</f>
        <v>4</v>
      </c>
      <c r="G12" s="5">
        <f>SUM(G7:G11)</f>
        <v>4</v>
      </c>
      <c r="H12" s="6">
        <f>SUM(H7:H11)</f>
        <v>4</v>
      </c>
      <c r="I12" s="6">
        <f>SUM(I7:I11)</f>
        <v>4</v>
      </c>
      <c r="J12" s="6">
        <f>SUM(J7:J11)</f>
        <v>4</v>
      </c>
      <c r="K12" s="6">
        <f>SUM(K7:K11)</f>
        <v>4</v>
      </c>
      <c r="L12" s="6">
        <f>SUM(L7:L11)</f>
        <v>4</v>
      </c>
      <c r="M12" s="6">
        <f>SUM(M7:M11)</f>
        <v>4</v>
      </c>
    </row>
    <row r="13" spans="5:10" ht="12.75">
      <c r="E13" s="2" t="s">
        <v>93</v>
      </c>
      <c r="H13" s="3">
        <v>1059670</v>
      </c>
      <c r="I13" s="3">
        <v>696022</v>
      </c>
      <c r="J13" s="3">
        <v>726343</v>
      </c>
    </row>
    <row r="14" spans="5:10" ht="12.75">
      <c r="E14" s="2" t="s">
        <v>94</v>
      </c>
      <c r="H14" s="6">
        <f>SUM(H12:H13)</f>
        <v>4</v>
      </c>
      <c r="I14" s="6">
        <f>SUM(I12:I13)</f>
        <v>4</v>
      </c>
      <c r="J14" s="6">
        <f>SUM(J12:J13)</f>
        <v>4</v>
      </c>
    </row>
  </sheetData>
  <mergeCells count="2">
    <mergeCell ref="E13:G13"/>
    <mergeCell ref="E14:G1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95</v>
      </c>
    </row>
    <row r="2" ht="12.75">
      <c r="A2" s="2" t="s">
        <v>78</v>
      </c>
    </row>
    <row r="3" ht="12.75">
      <c r="A3" s="2" t="s">
        <v>79</v>
      </c>
    </row>
    <row r="4" ht="12.75">
      <c r="A4" s="2" t="s">
        <v>80</v>
      </c>
    </row>
    <row r="6" spans="2:17" ht="12.75">
      <c r="B6" s="4" t="s">
        <v>96</v>
      </c>
      <c r="E6" s="4" t="s">
        <v>97</v>
      </c>
      <c r="H6" s="4" t="s">
        <v>98</v>
      </c>
      <c r="K6" s="2" t="s">
        <v>99</v>
      </c>
      <c r="N6" s="2" t="s">
        <v>100</v>
      </c>
      <c r="Q6" s="2" t="s">
        <v>101</v>
      </c>
    </row>
    <row r="7" spans="1:19" ht="12.75">
      <c r="A7" s="2" t="s">
        <v>11</v>
      </c>
      <c r="B7" s="2" t="s">
        <v>85</v>
      </c>
      <c r="C7" s="2" t="s">
        <v>86</v>
      </c>
      <c r="D7" s="2" t="s">
        <v>4</v>
      </c>
      <c r="E7" s="2" t="s">
        <v>85</v>
      </c>
      <c r="F7" s="2" t="s">
        <v>86</v>
      </c>
      <c r="G7" s="2" t="s">
        <v>4</v>
      </c>
      <c r="H7" s="2" t="s">
        <v>85</v>
      </c>
      <c r="I7" s="2" t="s">
        <v>86</v>
      </c>
      <c r="J7" s="2" t="s">
        <v>4</v>
      </c>
      <c r="K7" s="2" t="s">
        <v>85</v>
      </c>
      <c r="L7" s="2" t="s">
        <v>86</v>
      </c>
      <c r="M7" s="2" t="s">
        <v>4</v>
      </c>
      <c r="N7" s="2" t="s">
        <v>85</v>
      </c>
      <c r="O7" s="2" t="s">
        <v>86</v>
      </c>
      <c r="P7" s="2" t="s">
        <v>4</v>
      </c>
      <c r="Q7" s="2" t="s">
        <v>85</v>
      </c>
      <c r="R7" s="2" t="s">
        <v>86</v>
      </c>
      <c r="S7" s="2" t="s">
        <v>4</v>
      </c>
    </row>
    <row r="8" spans="1:19" ht="12.75">
      <c r="A8" t="s">
        <v>87</v>
      </c>
      <c r="B8">
        <v>0</v>
      </c>
      <c r="C8">
        <v>0</v>
      </c>
      <c r="D8" s="3" t="s">
        <v>102</v>
      </c>
      <c r="E8" s="3">
        <v>0</v>
      </c>
      <c r="F8" s="3">
        <v>0</v>
      </c>
      <c r="G8" s="3">
        <v>84249</v>
      </c>
      <c r="H8" s="3">
        <v>0</v>
      </c>
      <c r="I8" s="3">
        <v>0</v>
      </c>
      <c r="J8" s="3">
        <v>45224</v>
      </c>
      <c r="K8" s="3">
        <v>0</v>
      </c>
      <c r="L8" s="3">
        <v>0</v>
      </c>
      <c r="M8" s="3">
        <v>39025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2.75">
      <c r="A9" t="s">
        <v>88</v>
      </c>
      <c r="B9" s="3" t="s">
        <v>103</v>
      </c>
      <c r="C9" s="3" t="s">
        <v>103</v>
      </c>
      <c r="D9" s="3" t="s">
        <v>103</v>
      </c>
      <c r="E9" s="3">
        <v>64359</v>
      </c>
      <c r="F9" s="3">
        <v>62567</v>
      </c>
      <c r="G9" s="3">
        <v>61218</v>
      </c>
      <c r="H9" s="3">
        <v>44736</v>
      </c>
      <c r="I9" s="3">
        <v>43311</v>
      </c>
      <c r="J9" s="3">
        <v>42485</v>
      </c>
      <c r="K9" s="3">
        <v>19623</v>
      </c>
      <c r="L9" s="3">
        <v>19256</v>
      </c>
      <c r="M9" s="3">
        <v>18733</v>
      </c>
      <c r="N9" s="3">
        <v>0</v>
      </c>
      <c r="O9" s="3">
        <v>0</v>
      </c>
      <c r="P9" s="3">
        <v>0</v>
      </c>
      <c r="Q9" s="3">
        <v>0</v>
      </c>
      <c r="R9" s="3">
        <v>2141</v>
      </c>
      <c r="S9" s="3">
        <v>0</v>
      </c>
    </row>
    <row r="10" spans="1:19" ht="12.75">
      <c r="A10" t="s">
        <v>89</v>
      </c>
      <c r="B10" s="3" t="s">
        <v>104</v>
      </c>
      <c r="C10" s="3" t="s">
        <v>105</v>
      </c>
      <c r="D10" s="3" t="s">
        <v>106</v>
      </c>
      <c r="E10" s="3">
        <v>32527</v>
      </c>
      <c r="F10" s="3">
        <v>31984</v>
      </c>
      <c r="G10" s="3">
        <v>32380</v>
      </c>
      <c r="H10" s="3">
        <v>26791</v>
      </c>
      <c r="I10" s="3">
        <v>26212</v>
      </c>
      <c r="J10" s="3">
        <v>26881</v>
      </c>
      <c r="K10" s="3">
        <v>5736</v>
      </c>
      <c r="L10" s="3">
        <v>5772</v>
      </c>
      <c r="M10" s="3">
        <v>5499</v>
      </c>
      <c r="N10" s="3">
        <v>0</v>
      </c>
      <c r="O10" s="3">
        <v>0</v>
      </c>
      <c r="P10" s="3">
        <v>452</v>
      </c>
      <c r="Q10" s="3">
        <v>0</v>
      </c>
      <c r="R10" s="3">
        <v>630</v>
      </c>
      <c r="S10" s="3">
        <v>0</v>
      </c>
    </row>
    <row r="11" spans="1:19" ht="12.75">
      <c r="A11" t="s">
        <v>90</v>
      </c>
      <c r="B11" s="3" t="s">
        <v>107</v>
      </c>
      <c r="C11" s="3" t="s">
        <v>108</v>
      </c>
      <c r="D11" s="3" t="s">
        <v>109</v>
      </c>
      <c r="E11" s="3">
        <v>25925</v>
      </c>
      <c r="F11" s="3">
        <v>25928</v>
      </c>
      <c r="G11" s="3">
        <v>26124</v>
      </c>
      <c r="H11" s="3">
        <v>22788</v>
      </c>
      <c r="I11" s="3">
        <v>22941</v>
      </c>
      <c r="J11" s="3">
        <v>23460</v>
      </c>
      <c r="K11" s="3">
        <v>3137</v>
      </c>
      <c r="L11" s="3">
        <v>2987</v>
      </c>
      <c r="M11" s="3">
        <v>2664</v>
      </c>
      <c r="N11" s="3">
        <v>0</v>
      </c>
      <c r="O11" s="3">
        <v>0</v>
      </c>
      <c r="P11" s="3">
        <v>412</v>
      </c>
      <c r="Q11" s="3">
        <v>0</v>
      </c>
      <c r="R11" s="3">
        <v>391</v>
      </c>
      <c r="S11" s="3">
        <v>0</v>
      </c>
    </row>
    <row r="12" spans="1:19" ht="12.75">
      <c r="A12" t="s">
        <v>91</v>
      </c>
      <c r="B12" s="3" t="s">
        <v>110</v>
      </c>
      <c r="C12" s="3" t="s">
        <v>111</v>
      </c>
      <c r="D12" s="3" t="s">
        <v>112</v>
      </c>
      <c r="E12" s="3">
        <v>22169</v>
      </c>
      <c r="F12" s="3">
        <v>22814</v>
      </c>
      <c r="G12" s="3">
        <v>23181</v>
      </c>
      <c r="H12" s="3">
        <v>20351</v>
      </c>
      <c r="I12" s="3">
        <v>20671</v>
      </c>
      <c r="J12" s="3">
        <v>21183</v>
      </c>
      <c r="K12" s="3">
        <v>1818</v>
      </c>
      <c r="L12" s="3">
        <v>2143</v>
      </c>
      <c r="M12" s="3">
        <v>1998</v>
      </c>
      <c r="N12" s="3">
        <v>0</v>
      </c>
      <c r="O12" s="3">
        <v>0</v>
      </c>
      <c r="P12" s="3">
        <v>388</v>
      </c>
      <c r="Q12" s="3">
        <v>0</v>
      </c>
      <c r="R12" s="3">
        <v>53</v>
      </c>
      <c r="S12" s="3">
        <v>0</v>
      </c>
    </row>
    <row r="13" spans="2:19" ht="12.75">
      <c r="B13" s="3" t="s">
        <v>113</v>
      </c>
      <c r="C13" s="3" t="s">
        <v>114</v>
      </c>
      <c r="D13" s="3" t="s">
        <v>115</v>
      </c>
      <c r="E13" s="3">
        <v>28868</v>
      </c>
      <c r="F13" s="3">
        <v>28659</v>
      </c>
      <c r="G13" s="3">
        <v>29949</v>
      </c>
      <c r="H13" s="3">
        <v>24510</v>
      </c>
      <c r="I13" s="3">
        <v>24330</v>
      </c>
      <c r="J13" s="3">
        <v>25301</v>
      </c>
      <c r="K13" s="3">
        <v>4358</v>
      </c>
      <c r="L13" s="3">
        <v>4330</v>
      </c>
      <c r="M13" s="3">
        <v>4648</v>
      </c>
      <c r="N13" s="3">
        <v>0</v>
      </c>
      <c r="O13" s="3">
        <v>0</v>
      </c>
      <c r="P13" s="3">
        <v>406</v>
      </c>
      <c r="Q13" s="3">
        <v>0</v>
      </c>
      <c r="R13" s="3">
        <v>470</v>
      </c>
      <c r="S13" s="3">
        <v>0</v>
      </c>
    </row>
    <row r="15" ht="12.75">
      <c r="A15" s="2" t="s">
        <v>116</v>
      </c>
    </row>
    <row r="16" ht="12.75">
      <c r="A16" s="2" t="s">
        <v>117</v>
      </c>
    </row>
    <row r="17" ht="12.75">
      <c r="A17" s="2" t="s">
        <v>118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119</v>
      </c>
    </row>
    <row r="2" ht="12.75">
      <c r="A2" s="2" t="s">
        <v>78</v>
      </c>
    </row>
    <row r="3" ht="12.75">
      <c r="A3" s="2" t="s">
        <v>79</v>
      </c>
    </row>
    <row r="4" ht="12.75">
      <c r="A4" s="2" t="s">
        <v>80</v>
      </c>
    </row>
    <row r="5" spans="1:5" ht="12.75">
      <c r="A5" s="4" t="s">
        <v>120</v>
      </c>
      <c r="E5" s="4" t="s">
        <v>121</v>
      </c>
    </row>
    <row r="6" spans="1:11" ht="12.75">
      <c r="A6" s="2" t="s">
        <v>122</v>
      </c>
      <c r="E6" s="2" t="s">
        <v>123</v>
      </c>
      <c r="H6" s="2" t="s">
        <v>124</v>
      </c>
      <c r="K6" s="2" t="s">
        <v>125</v>
      </c>
    </row>
    <row r="7" spans="1:13" ht="12.75">
      <c r="A7" s="2" t="s">
        <v>11</v>
      </c>
      <c r="B7" s="2" t="s">
        <v>85</v>
      </c>
      <c r="C7" s="2" t="s">
        <v>86</v>
      </c>
      <c r="D7" s="2" t="s">
        <v>4</v>
      </c>
      <c r="E7" s="2" t="s">
        <v>85</v>
      </c>
      <c r="F7" s="2" t="s">
        <v>86</v>
      </c>
      <c r="G7" s="2" t="s">
        <v>4</v>
      </c>
      <c r="H7" s="2" t="s">
        <v>85</v>
      </c>
      <c r="I7" s="2" t="s">
        <v>86</v>
      </c>
      <c r="J7" s="2" t="s">
        <v>4</v>
      </c>
      <c r="K7" s="2" t="s">
        <v>85</v>
      </c>
      <c r="L7" s="2" t="s">
        <v>86</v>
      </c>
      <c r="M7" s="2" t="s">
        <v>4</v>
      </c>
    </row>
    <row r="8" spans="1:13" ht="12.75">
      <c r="A8" t="s">
        <v>87</v>
      </c>
      <c r="B8">
        <v>0</v>
      </c>
      <c r="C8">
        <v>0</v>
      </c>
      <c r="D8">
        <v>0</v>
      </c>
      <c r="E8">
        <v>0</v>
      </c>
      <c r="F8">
        <v>0</v>
      </c>
      <c r="G8" t="s">
        <v>126</v>
      </c>
      <c r="H8">
        <v>0</v>
      </c>
      <c r="I8">
        <v>0</v>
      </c>
      <c r="J8" t="s">
        <v>126</v>
      </c>
      <c r="K8">
        <v>0</v>
      </c>
      <c r="L8">
        <v>0</v>
      </c>
      <c r="M8" t="s">
        <v>126</v>
      </c>
    </row>
    <row r="9" spans="1:13" ht="12.75">
      <c r="A9" t="s">
        <v>88</v>
      </c>
      <c r="B9">
        <v>2</v>
      </c>
      <c r="C9">
        <v>2</v>
      </c>
      <c r="D9">
        <v>2</v>
      </c>
      <c r="E9">
        <v>41.5</v>
      </c>
      <c r="F9">
        <v>26</v>
      </c>
      <c r="G9">
        <v>29</v>
      </c>
      <c r="H9">
        <v>1</v>
      </c>
      <c r="I9">
        <v>0</v>
      </c>
      <c r="J9">
        <v>12</v>
      </c>
      <c r="K9">
        <v>1</v>
      </c>
      <c r="L9">
        <v>1.5</v>
      </c>
      <c r="M9">
        <v>2</v>
      </c>
    </row>
    <row r="10" spans="1:13" ht="12.75">
      <c r="A10" t="s">
        <v>89</v>
      </c>
      <c r="B10">
        <v>24</v>
      </c>
      <c r="C10">
        <v>23</v>
      </c>
      <c r="D10">
        <v>23</v>
      </c>
      <c r="E10">
        <v>41.54</v>
      </c>
      <c r="F10">
        <v>34.83</v>
      </c>
      <c r="G10">
        <v>36.3</v>
      </c>
      <c r="H10">
        <v>12.5</v>
      </c>
      <c r="I10">
        <v>4.43</v>
      </c>
      <c r="J10">
        <v>12.7</v>
      </c>
      <c r="K10">
        <v>11.25</v>
      </c>
      <c r="L10">
        <v>5.17</v>
      </c>
      <c r="M10">
        <v>8.7</v>
      </c>
    </row>
    <row r="11" spans="1:13" ht="12.75">
      <c r="A11" t="s">
        <v>90</v>
      </c>
      <c r="B11">
        <v>31</v>
      </c>
      <c r="C11">
        <v>30</v>
      </c>
      <c r="D11">
        <v>28</v>
      </c>
      <c r="E11">
        <v>35</v>
      </c>
      <c r="F11">
        <v>37.07</v>
      </c>
      <c r="G11">
        <v>35.21</v>
      </c>
      <c r="H11">
        <v>7.77</v>
      </c>
      <c r="I11">
        <v>8.57</v>
      </c>
      <c r="J11">
        <v>6.18</v>
      </c>
      <c r="K11">
        <v>9.48</v>
      </c>
      <c r="L11">
        <v>8.53</v>
      </c>
      <c r="M11">
        <v>8.07</v>
      </c>
    </row>
    <row r="12" spans="1:13" ht="12.75">
      <c r="A12" t="s">
        <v>91</v>
      </c>
      <c r="B12">
        <v>14</v>
      </c>
      <c r="C12">
        <v>12</v>
      </c>
      <c r="D12">
        <v>11</v>
      </c>
      <c r="E12">
        <v>35.07</v>
      </c>
      <c r="F12">
        <v>37.67</v>
      </c>
      <c r="G12">
        <v>40.36</v>
      </c>
      <c r="H12">
        <v>11.93</v>
      </c>
      <c r="I12">
        <v>5.08</v>
      </c>
      <c r="J12">
        <v>4.82</v>
      </c>
      <c r="K12">
        <v>8.21</v>
      </c>
      <c r="L12">
        <v>9.58</v>
      </c>
      <c r="M12">
        <v>7.64</v>
      </c>
    </row>
    <row r="13" spans="1:13" ht="12.75">
      <c r="A13" s="2" t="s">
        <v>127</v>
      </c>
      <c r="B13" s="2">
        <v>71</v>
      </c>
      <c r="C13" s="2">
        <v>67</v>
      </c>
      <c r="D13" s="2">
        <v>64</v>
      </c>
      <c r="E13" s="2">
        <v>37.41</v>
      </c>
      <c r="F13" s="2">
        <v>36.07</v>
      </c>
      <c r="G13" s="2">
        <v>36.61</v>
      </c>
      <c r="H13" s="2">
        <v>10</v>
      </c>
      <c r="I13" s="2">
        <v>6.27</v>
      </c>
      <c r="J13" s="2">
        <v>9.13</v>
      </c>
      <c r="K13" s="2">
        <v>9.59</v>
      </c>
      <c r="L13" s="2">
        <v>7.36</v>
      </c>
      <c r="M13" s="2">
        <v>8.05</v>
      </c>
    </row>
    <row r="14" ht="12.75">
      <c r="A14" s="2" t="s">
        <v>128</v>
      </c>
    </row>
    <row r="15" ht="12.75">
      <c r="A15" s="2" t="s">
        <v>129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130</v>
      </c>
    </row>
    <row r="2" ht="12.75">
      <c r="A2" s="2" t="s">
        <v>78</v>
      </c>
    </row>
    <row r="3" ht="12.75">
      <c r="A3" s="2" t="s">
        <v>79</v>
      </c>
    </row>
    <row r="4" ht="12.75">
      <c r="A4" s="2" t="s">
        <v>80</v>
      </c>
    </row>
    <row r="6" spans="1:5" ht="12.75">
      <c r="A6" s="4" t="s">
        <v>131</v>
      </c>
      <c r="E6" s="4" t="s">
        <v>132</v>
      </c>
    </row>
    <row r="7" ht="12.75">
      <c r="I7" s="4" t="s">
        <v>133</v>
      </c>
    </row>
    <row r="8" spans="1:12" ht="12.75">
      <c r="A8" s="2" t="s">
        <v>134</v>
      </c>
      <c r="B8" s="2" t="s">
        <v>85</v>
      </c>
      <c r="C8" s="2" t="s">
        <v>86</v>
      </c>
      <c r="D8" s="2" t="s">
        <v>4</v>
      </c>
      <c r="E8" s="2" t="s">
        <v>11</v>
      </c>
      <c r="F8" s="2" t="s">
        <v>85</v>
      </c>
      <c r="G8" s="2" t="s">
        <v>86</v>
      </c>
      <c r="H8" s="2" t="s">
        <v>4</v>
      </c>
      <c r="I8" s="2" t="s">
        <v>135</v>
      </c>
      <c r="J8" s="2" t="s">
        <v>85</v>
      </c>
      <c r="K8" s="2" t="s">
        <v>86</v>
      </c>
      <c r="L8" s="2" t="s">
        <v>4</v>
      </c>
    </row>
    <row r="9" spans="1:12" ht="12.75">
      <c r="A9" s="2" t="s">
        <v>136</v>
      </c>
      <c r="B9" s="3">
        <v>0</v>
      </c>
      <c r="C9" s="3">
        <v>0</v>
      </c>
      <c r="D9" s="3">
        <v>0</v>
      </c>
      <c r="E9" t="s">
        <v>137</v>
      </c>
      <c r="F9" s="3">
        <v>0</v>
      </c>
      <c r="G9" s="3">
        <v>0</v>
      </c>
      <c r="H9" s="3">
        <v>0</v>
      </c>
      <c r="I9" t="s">
        <v>138</v>
      </c>
      <c r="J9" s="3">
        <v>0</v>
      </c>
      <c r="K9" s="3">
        <v>0</v>
      </c>
      <c r="L9" s="3">
        <v>0</v>
      </c>
    </row>
    <row r="10" spans="1:12" ht="12.75">
      <c r="A10" s="2" t="s">
        <v>139</v>
      </c>
      <c r="B10" s="3">
        <v>0</v>
      </c>
      <c r="C10" s="3">
        <v>0</v>
      </c>
      <c r="D10" s="3">
        <v>0</v>
      </c>
      <c r="E10" t="s">
        <v>140</v>
      </c>
      <c r="F10" s="3">
        <v>0</v>
      </c>
      <c r="G10" s="3">
        <v>0</v>
      </c>
      <c r="H10" s="3">
        <v>0</v>
      </c>
      <c r="I10" t="s">
        <v>138</v>
      </c>
      <c r="J10" s="3">
        <v>0</v>
      </c>
      <c r="K10" s="3">
        <v>0</v>
      </c>
      <c r="L10" s="3">
        <v>0</v>
      </c>
    </row>
    <row r="11" spans="1:12" ht="12.75">
      <c r="A11" s="2" t="s">
        <v>141</v>
      </c>
      <c r="B11" s="3">
        <v>0</v>
      </c>
      <c r="C11" s="3">
        <v>0</v>
      </c>
      <c r="D11" s="3">
        <v>0</v>
      </c>
      <c r="E11" t="s">
        <v>142</v>
      </c>
      <c r="F11" s="3">
        <v>0</v>
      </c>
      <c r="G11" s="3">
        <v>0</v>
      </c>
      <c r="H11" s="3">
        <v>0</v>
      </c>
      <c r="I11" t="s">
        <v>138</v>
      </c>
      <c r="J11" s="3">
        <v>0</v>
      </c>
      <c r="K11" s="3">
        <v>0</v>
      </c>
      <c r="L11" s="3">
        <v>0</v>
      </c>
    </row>
    <row r="12" spans="1:12" ht="12.75">
      <c r="A12" s="2" t="s">
        <v>143</v>
      </c>
      <c r="B12" s="3">
        <v>0</v>
      </c>
      <c r="C12" s="3">
        <v>0</v>
      </c>
      <c r="D12" s="3">
        <v>0</v>
      </c>
      <c r="E12" t="s">
        <v>144</v>
      </c>
      <c r="F12" s="3">
        <v>0</v>
      </c>
      <c r="G12" s="3">
        <v>0</v>
      </c>
      <c r="H12" s="3">
        <v>0</v>
      </c>
      <c r="I12" t="s">
        <v>138</v>
      </c>
      <c r="J12" s="3">
        <v>0</v>
      </c>
      <c r="K12" s="3">
        <v>0</v>
      </c>
      <c r="L12" s="3">
        <v>0</v>
      </c>
    </row>
    <row r="13" spans="1:12" ht="12.75">
      <c r="A13" s="2" t="s">
        <v>145</v>
      </c>
      <c r="B13" s="3">
        <v>0</v>
      </c>
      <c r="C13" s="3">
        <v>0</v>
      </c>
      <c r="D13" s="3">
        <v>0</v>
      </c>
      <c r="E13" t="s">
        <v>146</v>
      </c>
      <c r="F13" s="3">
        <v>0</v>
      </c>
      <c r="G13" s="3">
        <v>0</v>
      </c>
      <c r="H13" s="3">
        <v>0</v>
      </c>
      <c r="I13" t="s">
        <v>147</v>
      </c>
      <c r="J13" s="3">
        <v>0</v>
      </c>
      <c r="K13" s="3">
        <v>0</v>
      </c>
      <c r="L13" s="3">
        <v>0</v>
      </c>
    </row>
    <row r="14" spans="1:12" ht="12.75">
      <c r="A14" s="2" t="s">
        <v>148</v>
      </c>
      <c r="B14" s="3">
        <v>16</v>
      </c>
      <c r="C14" s="3">
        <v>0</v>
      </c>
      <c r="D14" s="3">
        <v>1</v>
      </c>
      <c r="E14" t="s">
        <v>149</v>
      </c>
      <c r="F14" s="3">
        <v>9852</v>
      </c>
      <c r="G14" s="3">
        <v>0</v>
      </c>
      <c r="H14" s="3">
        <v>28407</v>
      </c>
      <c r="I14" t="s">
        <v>150</v>
      </c>
      <c r="J14" s="3">
        <v>616</v>
      </c>
      <c r="K14" s="3">
        <v>0</v>
      </c>
      <c r="L14" s="3">
        <v>28407</v>
      </c>
    </row>
    <row r="15" spans="1:12" ht="12.75">
      <c r="A15" s="2" t="s">
        <v>151</v>
      </c>
      <c r="B15" s="3">
        <v>16</v>
      </c>
      <c r="C15" s="3">
        <v>0</v>
      </c>
      <c r="D15" s="3">
        <v>0</v>
      </c>
      <c r="E15" t="s">
        <v>152</v>
      </c>
      <c r="F15" s="3">
        <v>57654</v>
      </c>
      <c r="G15" s="3">
        <v>0</v>
      </c>
      <c r="H15" s="3">
        <v>0</v>
      </c>
      <c r="I15" t="s">
        <v>150</v>
      </c>
      <c r="J15" s="3">
        <v>3603</v>
      </c>
      <c r="K15" s="3">
        <v>0</v>
      </c>
      <c r="L15" s="3">
        <v>0</v>
      </c>
    </row>
    <row r="16" ht="12.75">
      <c r="A16" s="2" t="s">
        <v>153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154</v>
      </c>
    </row>
    <row r="3" spans="1:3" ht="12.75">
      <c r="A3" s="2" t="s">
        <v>156</v>
      </c>
      <c r="C3" t="s">
        <v>157</v>
      </c>
    </row>
    <row r="4" spans="1:3" ht="12.75">
      <c r="A4" s="2" t="s">
        <v>158</v>
      </c>
      <c r="C4" t="s">
        <v>159</v>
      </c>
    </row>
    <row r="5" spans="1:3" ht="12.75">
      <c r="A5" s="2" t="s">
        <v>160</v>
      </c>
      <c r="C5" t="s">
        <v>161</v>
      </c>
    </row>
    <row r="6" spans="1:3" ht="12.75">
      <c r="A6" s="2" t="s">
        <v>162</v>
      </c>
      <c r="C6" t="s">
        <v>163</v>
      </c>
    </row>
    <row r="7" spans="1:3" ht="12.75">
      <c r="A7" s="2" t="s">
        <v>164</v>
      </c>
      <c r="C7" t="s">
        <v>165</v>
      </c>
    </row>
    <row r="8" spans="1:3" ht="12.75">
      <c r="A8" s="2" t="s">
        <v>166</v>
      </c>
      <c r="C8" t="s">
        <v>167</v>
      </c>
    </row>
    <row r="9" spans="1:3" ht="12.75">
      <c r="A9" s="2" t="s">
        <v>168</v>
      </c>
      <c r="C9" t="s">
        <v>169</v>
      </c>
    </row>
    <row r="10" spans="1:3" ht="12.75">
      <c r="A10" s="2" t="s">
        <v>170</v>
      </c>
      <c r="C10" t="s">
        <v>171</v>
      </c>
    </row>
    <row r="11" spans="1:3" ht="12.75">
      <c r="A11" s="2" t="s">
        <v>172</v>
      </c>
      <c r="C11" t="s">
        <v>173</v>
      </c>
    </row>
    <row r="12" spans="1:3" ht="12.75">
      <c r="A12" s="2" t="s">
        <v>174</v>
      </c>
      <c r="C12" t="s">
        <v>175</v>
      </c>
    </row>
    <row r="13" spans="1:3" ht="12.75">
      <c r="A13" s="2" t="s">
        <v>176</v>
      </c>
      <c r="C13" t="s">
        <v>177</v>
      </c>
    </row>
    <row r="14" spans="1:3" ht="12.75">
      <c r="A14" s="2" t="s">
        <v>178</v>
      </c>
      <c r="C14" t="s">
        <v>179</v>
      </c>
    </row>
    <row r="15" spans="1:3" ht="12.75">
      <c r="A15" s="2" t="s">
        <v>180</v>
      </c>
      <c r="C15" t="s">
        <v>181</v>
      </c>
    </row>
    <row r="16" spans="1:3" ht="12.75">
      <c r="A16" s="2" t="s">
        <v>182</v>
      </c>
      <c r="C16" t="s">
        <v>183</v>
      </c>
    </row>
    <row r="19" ht="12.75">
      <c r="A19" s="4" t="s">
        <v>184</v>
      </c>
    </row>
    <row r="20" spans="1:9" ht="12.75">
      <c r="A20" s="2" t="s">
        <v>185</v>
      </c>
      <c r="C20" s="2" t="s">
        <v>186</v>
      </c>
      <c r="E20" s="2" t="s">
        <v>187</v>
      </c>
      <c r="G20" s="2" t="s">
        <v>188</v>
      </c>
      <c r="I20" s="2" t="s">
        <v>189</v>
      </c>
    </row>
    <row r="21" spans="1:9" ht="12.75">
      <c r="A21" t="s">
        <v>190</v>
      </c>
      <c r="C21" t="s">
        <v>191</v>
      </c>
      <c r="E21" t="s">
        <v>192</v>
      </c>
      <c r="G21" t="s">
        <v>163</v>
      </c>
      <c r="I21" t="s">
        <v>193</v>
      </c>
    </row>
    <row r="23" ht="12.75">
      <c r="A23" s="4" t="s">
        <v>194</v>
      </c>
    </row>
    <row r="24" spans="1:9" ht="12.75">
      <c r="A24" s="2" t="s">
        <v>185</v>
      </c>
      <c r="C24" s="2" t="s">
        <v>186</v>
      </c>
      <c r="E24" s="2" t="s">
        <v>187</v>
      </c>
      <c r="G24" s="2" t="s">
        <v>188</v>
      </c>
      <c r="I24" s="2" t="s">
        <v>189</v>
      </c>
    </row>
    <row r="26" spans="1:9" ht="12.75">
      <c r="A26" t="s">
        <v>195</v>
      </c>
      <c r="C26" t="s">
        <v>196</v>
      </c>
      <c r="E26" t="s">
        <v>197</v>
      </c>
      <c r="G26" t="s">
        <v>198</v>
      </c>
      <c r="I26" t="s">
        <v>165</v>
      </c>
    </row>
    <row r="29" ht="12.75">
      <c r="A29" s="4" t="s">
        <v>199</v>
      </c>
    </row>
    <row r="30" ht="12.75">
      <c r="A30" s="2" t="s">
        <v>200</v>
      </c>
    </row>
    <row r="32" ht="12.75">
      <c r="A32" s="2" t="s">
        <v>201</v>
      </c>
    </row>
    <row r="33" spans="1:9" ht="12.75">
      <c r="A33" t="s">
        <v>202</v>
      </c>
      <c r="I33" t="s">
        <v>203</v>
      </c>
    </row>
    <row r="34" spans="1:9" ht="12.75">
      <c r="A34" t="s">
        <v>204</v>
      </c>
      <c r="I34" t="s">
        <v>203</v>
      </c>
    </row>
    <row r="35" spans="1:9" ht="12.75">
      <c r="A35" t="s">
        <v>205</v>
      </c>
      <c r="I35" t="s">
        <v>102</v>
      </c>
    </row>
    <row r="36" spans="1:9" ht="12.75">
      <c r="A36" t="s">
        <v>206</v>
      </c>
      <c r="I36" t="s">
        <v>203</v>
      </c>
    </row>
    <row r="37" ht="12.75">
      <c r="A37" s="2" t="s">
        <v>207</v>
      </c>
    </row>
    <row r="38" spans="1:9" ht="12.75">
      <c r="A38" t="s">
        <v>208</v>
      </c>
      <c r="I38" t="s">
        <v>209</v>
      </c>
    </row>
    <row r="39" spans="1:9" ht="12.75">
      <c r="A39" t="s">
        <v>210</v>
      </c>
      <c r="I39" t="s">
        <v>203</v>
      </c>
    </row>
    <row r="40" spans="1:9" ht="12.75">
      <c r="A40" t="s">
        <v>211</v>
      </c>
      <c r="I40" t="s">
        <v>203</v>
      </c>
    </row>
    <row r="41" spans="1:9" ht="12.75">
      <c r="A41" t="s">
        <v>212</v>
      </c>
      <c r="I41" t="s">
        <v>213</v>
      </c>
    </row>
    <row r="42" spans="1:9" ht="12.75">
      <c r="A42" t="s">
        <v>214</v>
      </c>
      <c r="I42" t="s">
        <v>215</v>
      </c>
    </row>
    <row r="43" spans="1:9" ht="12.75">
      <c r="A43" t="s">
        <v>216</v>
      </c>
      <c r="I43" t="s">
        <v>203</v>
      </c>
    </row>
    <row r="44" spans="1:9" ht="12.75">
      <c r="A44" t="s">
        <v>217</v>
      </c>
      <c r="I44" t="s">
        <v>102</v>
      </c>
    </row>
    <row r="45" spans="1:9" ht="12.75">
      <c r="A45" t="s">
        <v>218</v>
      </c>
      <c r="I45" t="s">
        <v>203</v>
      </c>
    </row>
    <row r="46" spans="1:9" ht="12.75">
      <c r="A46" t="s">
        <v>219</v>
      </c>
      <c r="I46" t="s">
        <v>203</v>
      </c>
    </row>
    <row r="47" spans="1:9" ht="12.75">
      <c r="A47" t="s">
        <v>220</v>
      </c>
      <c r="I47" t="s">
        <v>221</v>
      </c>
    </row>
    <row r="48" spans="1:9" ht="12.75">
      <c r="A48" t="s">
        <v>222</v>
      </c>
      <c r="I48" t="s">
        <v>203</v>
      </c>
    </row>
    <row r="49" spans="1:9" ht="12.75">
      <c r="A49" t="s">
        <v>223</v>
      </c>
      <c r="I49" t="s">
        <v>203</v>
      </c>
    </row>
    <row r="51" spans="1:3" ht="12.75">
      <c r="A51" s="2" t="s">
        <v>224</v>
      </c>
    </row>
    <row r="54" ht="12.75">
      <c r="A54" s="4" t="s">
        <v>225</v>
      </c>
    </row>
    <row r="55" spans="1:5" ht="12.75">
      <c r="A55" s="2" t="s">
        <v>185</v>
      </c>
      <c r="C55" s="2" t="s">
        <v>186</v>
      </c>
      <c r="E55" s="2" t="s">
        <v>226</v>
      </c>
    </row>
    <row r="56" spans="1:5" ht="12.75">
      <c r="A56" t="s">
        <v>227</v>
      </c>
      <c r="C56" t="s">
        <v>228</v>
      </c>
      <c r="E56" t="s">
        <v>229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230</v>
      </c>
    </row>
    <row r="3" spans="1:9" ht="12.75">
      <c r="A3" t="s">
        <v>231</v>
      </c>
      <c r="I3" t="s">
        <v>60</v>
      </c>
    </row>
    <row r="4" spans="1:9" ht="12.75">
      <c r="A4" t="s">
        <v>232</v>
      </c>
      <c r="I4" t="s">
        <v>60</v>
      </c>
    </row>
    <row r="5" spans="1:9" ht="12.75">
      <c r="A5" t="s">
        <v>233</v>
      </c>
      <c r="I5" t="s">
        <v>234</v>
      </c>
    </row>
    <row r="6" spans="1:9" ht="12.75">
      <c r="A6" t="s">
        <v>235</v>
      </c>
      <c r="I6" t="s">
        <v>234</v>
      </c>
    </row>
    <row r="7" spans="1:9" ht="12.75">
      <c r="A7" t="s">
        <v>236</v>
      </c>
      <c r="I7" t="s">
        <v>203</v>
      </c>
    </row>
    <row r="8" spans="1:9" ht="12.75">
      <c r="A8" t="s">
        <v>237</v>
      </c>
      <c r="I8" t="s">
        <v>203</v>
      </c>
    </row>
    <row r="9" spans="1:9" ht="12.75">
      <c r="A9" t="s">
        <v>238</v>
      </c>
      <c r="I9" t="s">
        <v>203</v>
      </c>
    </row>
    <row r="10" spans="1:9" ht="12.75">
      <c r="A10" t="s">
        <v>239</v>
      </c>
      <c r="I10" t="s">
        <v>234</v>
      </c>
    </row>
    <row r="11" spans="1:9" ht="12.75">
      <c r="A11" t="s">
        <v>240</v>
      </c>
      <c r="I11" t="s">
        <v>234</v>
      </c>
    </row>
    <row r="12" spans="1:9" ht="12.75">
      <c r="A12" t="s">
        <v>241</v>
      </c>
      <c r="I12" t="s">
        <v>242</v>
      </c>
    </row>
    <row r="13" spans="1:9" ht="12.75">
      <c r="A13" t="s">
        <v>243</v>
      </c>
      <c r="I13" t="s">
        <v>203</v>
      </c>
    </row>
    <row r="14" spans="1:9" ht="12.75">
      <c r="A14" t="s">
        <v>244</v>
      </c>
      <c r="I14" t="s">
        <v>203</v>
      </c>
    </row>
    <row r="15" spans="1:9" ht="12.75">
      <c r="A15" t="s">
        <v>245</v>
      </c>
      <c r="I15" t="s">
        <v>203</v>
      </c>
    </row>
    <row r="16" spans="1:9" ht="12.75">
      <c r="A16" t="s">
        <v>246</v>
      </c>
      <c r="I16" t="s">
        <v>60</v>
      </c>
    </row>
    <row r="17" spans="2:9" ht="12.75">
      <c r="B17" t="s">
        <v>247</v>
      </c>
      <c r="I17" t="s">
        <v>203</v>
      </c>
    </row>
    <row r="18" spans="2:9" ht="12.75">
      <c r="B18" t="s">
        <v>248</v>
      </c>
      <c r="I18" t="s">
        <v>203</v>
      </c>
    </row>
    <row r="19" spans="1:9" ht="12.75">
      <c r="A19" t="s">
        <v>249</v>
      </c>
      <c r="I19" t="s">
        <v>234</v>
      </c>
    </row>
    <row r="20" spans="1:9" ht="12.75">
      <c r="A20" t="s">
        <v>250</v>
      </c>
      <c r="I20" t="s">
        <v>251</v>
      </c>
    </row>
    <row r="21" spans="1:9" ht="12.75">
      <c r="A21" t="s">
        <v>252</v>
      </c>
      <c r="I21" t="s">
        <v>253</v>
      </c>
    </row>
    <row r="22" spans="1:9" ht="12.75">
      <c r="A22" t="s">
        <v>254</v>
      </c>
      <c r="I22" t="s">
        <v>255</v>
      </c>
    </row>
    <row r="23" spans="1:9" ht="12.75">
      <c r="A23" t="s">
        <v>256</v>
      </c>
      <c r="I23" t="s">
        <v>60</v>
      </c>
    </row>
    <row r="24" spans="2:9" ht="12.75">
      <c r="B24" t="s">
        <v>257</v>
      </c>
      <c r="I24" t="s">
        <v>203</v>
      </c>
    </row>
    <row r="25" spans="2:9" ht="12.75">
      <c r="B25" t="s">
        <v>258</v>
      </c>
      <c r="I25" t="s">
        <v>203</v>
      </c>
    </row>
    <row r="26" spans="1:9" ht="12.75">
      <c r="A26" t="s">
        <v>259</v>
      </c>
      <c r="I26" t="s">
        <v>203</v>
      </c>
    </row>
    <row r="27" spans="1:9" ht="12.75">
      <c r="A27" t="s">
        <v>260</v>
      </c>
      <c r="I27" t="s">
        <v>203</v>
      </c>
    </row>
    <row r="28" spans="1:9" ht="12.75">
      <c r="A28" t="s">
        <v>261</v>
      </c>
      <c r="I28" t="s">
        <v>203</v>
      </c>
    </row>
    <row r="29" spans="1:9" ht="12.75">
      <c r="A29" t="s">
        <v>262</v>
      </c>
      <c r="I29" t="s">
        <v>234</v>
      </c>
    </row>
    <row r="30" spans="1:9" ht="12.75">
      <c r="A30" t="s">
        <v>263</v>
      </c>
      <c r="I30" t="s">
        <v>234</v>
      </c>
    </row>
    <row r="31" spans="1:9" ht="12.75">
      <c r="A31" t="s">
        <v>264</v>
      </c>
      <c r="I31" t="s">
        <v>265</v>
      </c>
    </row>
    <row r="32" spans="1:9" ht="12.75">
      <c r="A32" t="s">
        <v>266</v>
      </c>
      <c r="I32" t="s">
        <v>60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39</v>
      </c>
    </row>
    <row r="4" spans="1:3" ht="12.75">
      <c r="A4" s="2" t="s">
        <v>267</v>
      </c>
      <c r="C4" t="s">
        <v>268</v>
      </c>
    </row>
    <row r="5" ht="12.75">
      <c r="A5" s="2" t="s">
        <v>269</v>
      </c>
    </row>
    <row r="6" spans="1:9" ht="12.75">
      <c r="A6" t="s">
        <v>270</v>
      </c>
      <c r="I6" t="s">
        <v>234</v>
      </c>
    </row>
    <row r="7" spans="1:9" ht="12.75">
      <c r="A7" t="s">
        <v>271</v>
      </c>
      <c r="I7" t="s">
        <v>234</v>
      </c>
    </row>
    <row r="8" spans="1:9" ht="12.75">
      <c r="A8" t="s">
        <v>272</v>
      </c>
      <c r="I8" t="s">
        <v>273</v>
      </c>
    </row>
    <row r="9" spans="1:9" ht="12.75">
      <c r="A9" t="s">
        <v>274</v>
      </c>
      <c r="I9" t="s">
        <v>275</v>
      </c>
    </row>
    <row r="10" spans="1:9" ht="12.75">
      <c r="A10" t="s">
        <v>276</v>
      </c>
      <c r="I10" t="s">
        <v>203</v>
      </c>
    </row>
    <row r="11" spans="1:9" ht="12.75">
      <c r="A11" t="s">
        <v>277</v>
      </c>
      <c r="I11" t="s">
        <v>102</v>
      </c>
    </row>
    <row r="12" ht="12.75">
      <c r="A12" s="2" t="s">
        <v>278</v>
      </c>
    </row>
    <row r="13" spans="1:9" ht="12.75">
      <c r="A13" t="s">
        <v>279</v>
      </c>
      <c r="I13" t="s">
        <v>280</v>
      </c>
    </row>
    <row r="14" spans="1:9" ht="12.75">
      <c r="A14" t="s">
        <v>281</v>
      </c>
      <c r="I14" t="s">
        <v>280</v>
      </c>
    </row>
    <row r="15" spans="1:9" ht="12.75">
      <c r="A15" t="s">
        <v>282</v>
      </c>
      <c r="I15" t="s">
        <v>203</v>
      </c>
    </row>
    <row r="16" spans="1:9" ht="12.75">
      <c r="A16" t="s">
        <v>283</v>
      </c>
      <c r="I16" t="s">
        <v>203</v>
      </c>
    </row>
    <row r="17" spans="1:9" ht="12.75">
      <c r="A17" t="s">
        <v>284</v>
      </c>
      <c r="I17" t="s">
        <v>203</v>
      </c>
    </row>
    <row r="18" spans="1:9" ht="12.75">
      <c r="A18" t="s">
        <v>285</v>
      </c>
      <c r="I18" t="s">
        <v>203</v>
      </c>
    </row>
    <row r="19" ht="12.75">
      <c r="A19" s="2" t="s">
        <v>286</v>
      </c>
    </row>
    <row r="20" spans="1:9" ht="12.75">
      <c r="A20" t="s">
        <v>287</v>
      </c>
      <c r="I20" t="s">
        <v>103</v>
      </c>
    </row>
    <row r="21" spans="1:9" ht="12.75">
      <c r="A21" t="s">
        <v>288</v>
      </c>
      <c r="I21" t="s">
        <v>203</v>
      </c>
    </row>
    <row r="22" spans="1:9" ht="12.75">
      <c r="A22" t="s">
        <v>289</v>
      </c>
      <c r="I22" t="s">
        <v>203</v>
      </c>
    </row>
    <row r="23" spans="1:9" ht="12.75">
      <c r="A23" t="s">
        <v>290</v>
      </c>
      <c r="I23" t="s">
        <v>102</v>
      </c>
    </row>
    <row r="24" spans="1:9" ht="12.75">
      <c r="A24" t="s">
        <v>291</v>
      </c>
      <c r="I24" t="s">
        <v>102</v>
      </c>
    </row>
    <row r="25" spans="1:9" ht="12.75">
      <c r="A25" t="s">
        <v>292</v>
      </c>
      <c r="I25" t="s">
        <v>203</v>
      </c>
    </row>
    <row r="26" spans="1:9" ht="12.75">
      <c r="A26" t="s">
        <v>293</v>
      </c>
      <c r="I26" t="s">
        <v>294</v>
      </c>
    </row>
    <row r="27" spans="1:9" ht="12.75">
      <c r="A27" t="s">
        <v>295</v>
      </c>
      <c r="I27" t="s">
        <v>296</v>
      </c>
    </row>
    <row r="28" spans="1:9" ht="12.75">
      <c r="A28" t="s">
        <v>297</v>
      </c>
      <c r="I28" t="s">
        <v>203</v>
      </c>
    </row>
    <row r="29" spans="1:9" ht="12.75">
      <c r="A29" t="s">
        <v>298</v>
      </c>
      <c r="I29" t="s">
        <v>203</v>
      </c>
    </row>
    <row r="30" spans="1:9" ht="12.75">
      <c r="A30" t="s">
        <v>299</v>
      </c>
      <c r="I30" t="s">
        <v>203</v>
      </c>
    </row>
    <row r="31" ht="12.75">
      <c r="A31" s="2" t="s">
        <v>300</v>
      </c>
    </row>
    <row r="32" spans="1:9" ht="12.75">
      <c r="A32" t="s">
        <v>301</v>
      </c>
      <c r="I32" t="s">
        <v>251</v>
      </c>
    </row>
    <row r="33" spans="1:9" ht="12.75">
      <c r="A33" t="s">
        <v>302</v>
      </c>
      <c r="I33" t="s">
        <v>251</v>
      </c>
    </row>
    <row r="34" spans="1:9" ht="12.75">
      <c r="A34" t="s">
        <v>303</v>
      </c>
      <c r="I34" t="s">
        <v>203</v>
      </c>
    </row>
    <row r="35" spans="1:9" ht="12.75">
      <c r="A35" t="s">
        <v>304</v>
      </c>
      <c r="I35" t="s">
        <v>234</v>
      </c>
    </row>
    <row r="36" spans="1:9" ht="12.75">
      <c r="A36" t="s">
        <v>305</v>
      </c>
      <c r="I36" t="s">
        <v>234</v>
      </c>
    </row>
    <row r="37" spans="1:9" ht="12.75">
      <c r="A37" t="s">
        <v>306</v>
      </c>
      <c r="I37" t="s">
        <v>234</v>
      </c>
    </row>
    <row r="38" spans="1:9" ht="12.75">
      <c r="A38" t="s">
        <v>307</v>
      </c>
      <c r="I38" t="s">
        <v>60</v>
      </c>
    </row>
    <row r="39" ht="12.75">
      <c r="A39" s="2" t="s">
        <v>308</v>
      </c>
    </row>
    <row r="40" spans="1:9" ht="12.75">
      <c r="A40" t="s">
        <v>309</v>
      </c>
      <c r="I40" t="s">
        <v>234</v>
      </c>
    </row>
    <row r="41" spans="1:9" ht="12.75">
      <c r="A41" t="s">
        <v>310</v>
      </c>
      <c r="I41" t="s">
        <v>311</v>
      </c>
    </row>
    <row r="42" spans="1:9" ht="12.75">
      <c r="A42" t="s">
        <v>312</v>
      </c>
      <c r="I42" t="s">
        <v>234</v>
      </c>
    </row>
    <row r="43" spans="1:9" ht="12.75">
      <c r="A43" t="s">
        <v>313</v>
      </c>
      <c r="I43" t="s">
        <v>311</v>
      </c>
    </row>
    <row r="44" ht="12.75">
      <c r="A44" s="2" t="s">
        <v>314</v>
      </c>
    </row>
    <row r="45" spans="1:9" ht="12.75">
      <c r="A45" t="s">
        <v>315</v>
      </c>
      <c r="I45" t="s">
        <v>203</v>
      </c>
    </row>
    <row r="46" spans="1:9" ht="12.75">
      <c r="A46" t="s">
        <v>316</v>
      </c>
      <c r="I46" t="s">
        <v>203</v>
      </c>
    </row>
    <row r="49" spans="1:3" ht="12.75">
      <c r="A49" s="2" t="s">
        <v>267</v>
      </c>
      <c r="C49" t="s">
        <v>317</v>
      </c>
    </row>
    <row r="50" ht="12.75">
      <c r="A50" s="2" t="s">
        <v>269</v>
      </c>
    </row>
    <row r="51" spans="1:9" ht="12.75">
      <c r="A51" t="s">
        <v>270</v>
      </c>
      <c r="I51" t="s">
        <v>234</v>
      </c>
    </row>
    <row r="52" spans="1:9" ht="12.75">
      <c r="A52" t="s">
        <v>271</v>
      </c>
      <c r="I52" t="s">
        <v>234</v>
      </c>
    </row>
    <row r="53" spans="1:9" ht="12.75">
      <c r="A53" t="s">
        <v>272</v>
      </c>
      <c r="I53" t="s">
        <v>273</v>
      </c>
    </row>
    <row r="54" spans="1:9" ht="12.75">
      <c r="A54" t="s">
        <v>274</v>
      </c>
      <c r="I54" t="s">
        <v>275</v>
      </c>
    </row>
    <row r="55" spans="1:9" ht="12.75">
      <c r="A55" t="s">
        <v>276</v>
      </c>
      <c r="I55" t="s">
        <v>203</v>
      </c>
    </row>
    <row r="56" spans="1:9" ht="12.75">
      <c r="A56" t="s">
        <v>277</v>
      </c>
      <c r="I56" t="s">
        <v>102</v>
      </c>
    </row>
    <row r="57" ht="12.75">
      <c r="A57" s="2" t="s">
        <v>278</v>
      </c>
    </row>
    <row r="58" spans="1:9" ht="12.75">
      <c r="A58" t="s">
        <v>318</v>
      </c>
      <c r="I58" t="s">
        <v>319</v>
      </c>
    </row>
    <row r="59" spans="1:9" ht="12.75">
      <c r="A59" t="s">
        <v>320</v>
      </c>
      <c r="I59" t="s">
        <v>321</v>
      </c>
    </row>
    <row r="60" spans="1:9" ht="12.75">
      <c r="A60" t="s">
        <v>322</v>
      </c>
      <c r="I60" t="s">
        <v>323</v>
      </c>
    </row>
    <row r="61" spans="1:9" ht="12.75">
      <c r="A61" t="s">
        <v>324</v>
      </c>
      <c r="I61" t="s">
        <v>251</v>
      </c>
    </row>
    <row r="62" spans="1:9" ht="12.75">
      <c r="A62" t="s">
        <v>283</v>
      </c>
      <c r="I62" t="s">
        <v>203</v>
      </c>
    </row>
    <row r="63" spans="1:9" ht="12.75">
      <c r="A63" t="s">
        <v>284</v>
      </c>
      <c r="I63" t="s">
        <v>203</v>
      </c>
    </row>
    <row r="64" spans="1:9" ht="12.75">
      <c r="A64" t="s">
        <v>285</v>
      </c>
      <c r="I64" t="s">
        <v>203</v>
      </c>
    </row>
    <row r="65" ht="12.75">
      <c r="A65" s="2" t="s">
        <v>325</v>
      </c>
    </row>
    <row r="66" spans="1:9" ht="12.75">
      <c r="A66" t="s">
        <v>326</v>
      </c>
      <c r="I66" t="s">
        <v>203</v>
      </c>
    </row>
    <row r="67" spans="1:9" ht="12.75">
      <c r="A67" t="s">
        <v>327</v>
      </c>
      <c r="I67" t="s">
        <v>60</v>
      </c>
    </row>
    <row r="68" spans="1:9" ht="12.75">
      <c r="A68" t="s">
        <v>328</v>
      </c>
      <c r="I68" t="s">
        <v>60</v>
      </c>
    </row>
    <row r="69" ht="12.75">
      <c r="A69" s="2" t="s">
        <v>286</v>
      </c>
    </row>
    <row r="70" spans="1:9" ht="12.75">
      <c r="A70" t="s">
        <v>329</v>
      </c>
      <c r="I70" t="s">
        <v>255</v>
      </c>
    </row>
    <row r="71" spans="1:9" ht="12.75">
      <c r="A71" t="s">
        <v>330</v>
      </c>
      <c r="I71" t="s">
        <v>215</v>
      </c>
    </row>
    <row r="72" spans="1:9" ht="12.75">
      <c r="A72" t="s">
        <v>331</v>
      </c>
      <c r="I72" t="s">
        <v>102</v>
      </c>
    </row>
    <row r="73" spans="1:9" ht="12.75">
      <c r="A73" t="s">
        <v>332</v>
      </c>
      <c r="I73" t="s">
        <v>103</v>
      </c>
    </row>
    <row r="74" spans="1:9" ht="12.75">
      <c r="A74" t="s">
        <v>293</v>
      </c>
      <c r="I74" t="s">
        <v>333</v>
      </c>
    </row>
    <row r="75" spans="1:9" ht="12.75">
      <c r="A75" t="s">
        <v>295</v>
      </c>
      <c r="I75" t="s">
        <v>334</v>
      </c>
    </row>
    <row r="76" spans="1:9" ht="12.75">
      <c r="A76" t="s">
        <v>297</v>
      </c>
      <c r="I76" t="s">
        <v>335</v>
      </c>
    </row>
    <row r="77" spans="1:9" ht="12.75">
      <c r="A77" t="s">
        <v>336</v>
      </c>
      <c r="I77" t="s">
        <v>337</v>
      </c>
    </row>
    <row r="78" ht="12.75">
      <c r="A78" s="2" t="s">
        <v>338</v>
      </c>
    </row>
    <row r="79" spans="1:9" ht="12.75">
      <c r="A79" t="s">
        <v>339</v>
      </c>
      <c r="I79" t="s">
        <v>60</v>
      </c>
    </row>
    <row r="80" spans="1:9" ht="12.75">
      <c r="A80" t="s">
        <v>340</v>
      </c>
      <c r="I80" t="s">
        <v>251</v>
      </c>
    </row>
    <row r="81" spans="1:9" ht="12.75">
      <c r="A81" t="s">
        <v>341</v>
      </c>
      <c r="I81" t="s">
        <v>251</v>
      </c>
    </row>
    <row r="82" spans="1:9" ht="12.75">
      <c r="A82" t="s">
        <v>342</v>
      </c>
      <c r="I82" t="s">
        <v>203</v>
      </c>
    </row>
    <row r="83" spans="1:9" ht="12.75">
      <c r="A83" t="s">
        <v>343</v>
      </c>
      <c r="I83" t="s">
        <v>203</v>
      </c>
    </row>
    <row r="84" spans="1:9" ht="12.75">
      <c r="A84" t="s">
        <v>344</v>
      </c>
      <c r="I84" t="s">
        <v>251</v>
      </c>
    </row>
    <row r="85" ht="12.75">
      <c r="A85" s="2" t="s">
        <v>300</v>
      </c>
    </row>
    <row r="86" spans="1:9" ht="12.75">
      <c r="A86" t="s">
        <v>345</v>
      </c>
      <c r="I86" t="s">
        <v>234</v>
      </c>
    </row>
    <row r="87" spans="1:9" ht="12.75">
      <c r="A87" t="s">
        <v>346</v>
      </c>
      <c r="I87" t="s">
        <v>203</v>
      </c>
    </row>
    <row r="88" spans="1:9" ht="12.75">
      <c r="A88" t="s">
        <v>347</v>
      </c>
      <c r="I88" t="s">
        <v>203</v>
      </c>
    </row>
    <row r="89" spans="1:9" ht="12.75">
      <c r="A89" t="s">
        <v>348</v>
      </c>
      <c r="I89" t="s">
        <v>203</v>
      </c>
    </row>
    <row r="90" spans="1:9" ht="12.75">
      <c r="A90" t="s">
        <v>349</v>
      </c>
      <c r="I90" t="s">
        <v>203</v>
      </c>
    </row>
    <row r="91" spans="1:9" ht="12.75">
      <c r="A91" t="s">
        <v>350</v>
      </c>
      <c r="I91" t="s">
        <v>203</v>
      </c>
    </row>
    <row r="92" spans="1:9" ht="12.75">
      <c r="A92" t="s">
        <v>351</v>
      </c>
      <c r="I92" t="s">
        <v>203</v>
      </c>
    </row>
    <row r="93" ht="12.75">
      <c r="A93" s="2" t="s">
        <v>308</v>
      </c>
    </row>
    <row r="94" spans="1:9" ht="12.75">
      <c r="A94" t="s">
        <v>352</v>
      </c>
      <c r="I94" t="s">
        <v>234</v>
      </c>
    </row>
    <row r="95" spans="1:9" ht="12.75">
      <c r="A95" t="s">
        <v>313</v>
      </c>
      <c r="I95" t="s">
        <v>311</v>
      </c>
    </row>
    <row r="96" spans="1:9" ht="12.75">
      <c r="A96" t="s">
        <v>353</v>
      </c>
      <c r="I96" t="s">
        <v>354</v>
      </c>
    </row>
    <row r="97" ht="12.75">
      <c r="A97" s="2" t="s">
        <v>314</v>
      </c>
    </row>
    <row r="98" spans="1:9" ht="12.75">
      <c r="A98" t="s">
        <v>315</v>
      </c>
      <c r="I98" t="s">
        <v>203</v>
      </c>
    </row>
    <row r="99" spans="1:9" ht="12.75">
      <c r="A99" t="s">
        <v>316</v>
      </c>
      <c r="I99" t="s">
        <v>203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